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90" windowHeight="7185" tabRatio="601" firstSheet="4" activeTab="5"/>
  </bookViews>
  <sheets>
    <sheet name="Хребтовая -Рудн - Новоилимск" sheetId="1" state="hidden" r:id="rId1"/>
    <sheet name="Хребтовая -Рудн - Новоилимс (2)" sheetId="2" state="hidden" r:id="rId2"/>
    <sheet name="Хребтовая -Рудн - Новоилимс (3)" sheetId="3" state="hidden" r:id="rId3"/>
    <sheet name="Хреб -Рудн - Нов 2009год" sheetId="4" state="hidden" r:id="rId4"/>
    <sheet name="Брусн дороги" sheetId="5" r:id="rId5"/>
    <sheet name="Брусн проезды" sheetId="6" r:id="rId6"/>
    <sheet name="км.98+035,мост р. Гандюха" sheetId="7" state="hidden" r:id="rId7"/>
    <sheet name="Подъезд к Игирме" sheetId="8" state="hidden" r:id="rId8"/>
    <sheet name="Березняки -Старая Игирма" sheetId="9" state="hidden" r:id="rId9"/>
    <sheet name="Вилюй Колейн., пучины" sheetId="10" state="hidden" r:id="rId10"/>
    <sheet name=" Гор АД 40 лет ВЛКСМ" sheetId="11" state="hidden" r:id="rId11"/>
    <sheet name=" Гор АД прокуратура" sheetId="12" state="hidden" r:id="rId12"/>
  </sheets>
  <definedNames>
    <definedName name="_xlnm.Print_Area" localSheetId="4">'Брусн дороги'!$A$2:$N$34</definedName>
    <definedName name="_xlnm.Print_Area" localSheetId="5">'Брусн проезды'!$A$2:$N$34</definedName>
    <definedName name="_xlnm.Print_Area" localSheetId="9">'Вилюй Колейн., пучины'!#REF!</definedName>
    <definedName name="_xlnm.Print_Area" localSheetId="6">'км.98+035,мост р. Гандюха'!$A$2:$N$34</definedName>
    <definedName name="_xlnm.Print_Area" localSheetId="7">'Подъезд к Игирме'!#REF!</definedName>
    <definedName name="_xlnm.Print_Area" localSheetId="3">'Хреб -Рудн - Нов 2009год'!$A$1:$N$47</definedName>
    <definedName name="_xlnm.Print_Area" localSheetId="1">'Хребтовая -Рудн - Новоилимс (2)'!$A$2:$N$37</definedName>
    <definedName name="_xlnm.Print_Area" localSheetId="2">'Хребтовая -Рудн - Новоилимс (3)'!$A$2:$N$42</definedName>
    <definedName name="_xlnm.Print_Area" localSheetId="0">'Хребтовая -Рудн - Новоилимск'!$A$340:$M$366</definedName>
  </definedNames>
  <calcPr fullCalcOnLoad="1"/>
</workbook>
</file>

<file path=xl/sharedStrings.xml><?xml version="1.0" encoding="utf-8"?>
<sst xmlns="http://schemas.openxmlformats.org/spreadsheetml/2006/main" count="1119" uniqueCount="356">
  <si>
    <t>1. Устройство однослойного а/б покрытия из м/з а/б смеси на площади 150 м2 (25*6)=150м2. 2.Устройство МГТ диаметром 1,5,длиной 16,16п.м.Укрепление входного и выходного русла трубы, укрепление откосов (2*2*2,5)+(1*1,5*4)</t>
  </si>
  <si>
    <t xml:space="preserve">м2          </t>
  </si>
  <si>
    <t xml:space="preserve">      м2           </t>
  </si>
  <si>
    <t xml:space="preserve"> Кюветы заилены, заросли кустарником</t>
  </si>
  <si>
    <t>Полоса отвода заросла кустарником.</t>
  </si>
  <si>
    <t>1. Разборка грав. и а/б покрытия: V=1,5*12*0,5=9   2. Разборка ж/б трубы диам. 1,0м.,  L= 14,0м.п.          3. Устройство котлована под тело ж/б трубы: 14*0,5*1,5 =10,5                                                4.Устройство ж/б трубы диам. 1,0м, L=14</t>
  </si>
  <si>
    <t xml:space="preserve">Граница </t>
  </si>
  <si>
    <t xml:space="preserve">Состояние элементов </t>
  </si>
  <si>
    <t xml:space="preserve">                 существующего  сооружения</t>
  </si>
  <si>
    <t>Наименование  работ</t>
  </si>
  <si>
    <t xml:space="preserve">                     по устранению  дефектов</t>
  </si>
  <si>
    <t xml:space="preserve">   Ед.</t>
  </si>
  <si>
    <t xml:space="preserve">  изм.</t>
  </si>
  <si>
    <t xml:space="preserve">  Кол-</t>
  </si>
  <si>
    <t xml:space="preserve">     во</t>
  </si>
  <si>
    <t>№ №</t>
  </si>
  <si>
    <t>п/п</t>
  </si>
  <si>
    <t>Директор филиала "Нижнеилимский"</t>
  </si>
  <si>
    <t>Д Е Ф Е К Т Н А Я         В Е Д О М О С Т Ь</t>
  </si>
  <si>
    <t>1.</t>
  </si>
  <si>
    <t>2.</t>
  </si>
  <si>
    <t>3.</t>
  </si>
  <si>
    <t>м2</t>
  </si>
  <si>
    <t>м3</t>
  </si>
  <si>
    <t>4.</t>
  </si>
  <si>
    <t>Кюветы:</t>
  </si>
  <si>
    <t>Проезжая часть:</t>
  </si>
  <si>
    <t>Обочины:</t>
  </si>
  <si>
    <t>участка (км).</t>
  </si>
  <si>
    <t>т</t>
  </si>
  <si>
    <t>Калмыков А.И.</t>
  </si>
  <si>
    <t>Доскоч А.И.</t>
  </si>
  <si>
    <t>Полоса отвода</t>
  </si>
  <si>
    <t>га</t>
  </si>
  <si>
    <t>478+200</t>
  </si>
  <si>
    <t>Железобетонная труба не выполняет функции пропуска воды через тело трубы.Труба завышена и вода протекает под телом ж/б опорных блоков на входном оголовке и за пределами трубы на выходном оголовке, т.е. из тела земполотна.</t>
  </si>
  <si>
    <t>шт</t>
  </si>
  <si>
    <t>Искусственные сооружения:</t>
  </si>
  <si>
    <t>по инспектированию автодорог</t>
  </si>
  <si>
    <t xml:space="preserve">1.  Устройство выравнивающего слоя асфальтобетонного покрытия из к/зернистой горячей а/б смеси с автовозкойкой на 11км.                                                                </t>
  </si>
  <si>
    <t xml:space="preserve">Восстановление водоотводных кюветов.  Объем кювета = 2000х(0,6+2,2)/2*0,4*2*50%=1120м3          </t>
  </si>
  <si>
    <t xml:space="preserve">                                                              Начальник Усть-Кутского отдела </t>
  </si>
  <si>
    <t xml:space="preserve"> На обочинах имеются просадки, на отдельных участках  обочины занижены, укрепление щебнем отсутвует                                      </t>
  </si>
  <si>
    <t>м.п.</t>
  </si>
  <si>
    <t>"Утверждаю"</t>
  </si>
  <si>
    <t>0 - 13</t>
  </si>
  <si>
    <t>на ремонт  а/дороги регионального значения Хребтовая - Железногорск с а/бетонным покрытием км. 0-13</t>
  </si>
  <si>
    <t xml:space="preserve">Восстановление водоотводных кюветов.  Объем кювета = 13000х(0,6+2,2)/2*0,4*2*50%=7280м3          </t>
  </si>
  <si>
    <t xml:space="preserve">Проезжая часть асфальтобетонного покрытия  на всем протяжении имеет  сетку поперечных и продольных трещин, выбоины различной величины. Выбоины отремонтированы асфальтобетоном, которые вновь разрушаются большими площядями.  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</si>
  <si>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</si>
  <si>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 Укрепление обочин щебнем с автотранспортом на расстояние  10 км.     V=13000*2,5*2*0,12+1000*2,5*0,05*2=8050м3</t>
  </si>
  <si>
    <t xml:space="preserve">2.  Усторойство нижнего слоя а/б покрытия из крупно-зернистой а/б смеси толщиной 7см., с автотранспортом на расстояние 10км.  </t>
  </si>
  <si>
    <t xml:space="preserve">3.  Устройство верхнего слоя покрытия из плотной  горячей мелкозернистой а/б смеси толщиной 5,0см., с автотранспортом а/б смеси на 10км. </t>
  </si>
  <si>
    <t>Откосы насыпи заросли кустарником</t>
  </si>
  <si>
    <t>Очистка полосы отвода от кустарника  (13000*5*2)+13*2*2=18,2</t>
  </si>
  <si>
    <t>по филиалу "Нижнеилимкий" на 2009-2015 год</t>
  </si>
  <si>
    <t>Очистка полосы отвода от кустарника  (2000*5*2)+2000*2*2=2,8</t>
  </si>
  <si>
    <t>13-12</t>
  </si>
  <si>
    <t xml:space="preserve"> Укрепление обочин щебнем с автотранспортом на расстояние  16 км.     V=13000*2,5*2*0,12+1000*2,5*0,05*2=8050м3</t>
  </si>
  <si>
    <t xml:space="preserve">2.  Усторойство нижнего слоя а/б покрытия из крупно-зернистой а/б смеси толщиной 7см., с автотранспортом на расстояние 16км.  </t>
  </si>
  <si>
    <t xml:space="preserve">3.  Устройство верхнего слоя покрытия из плотной  горячей мелкозернистой а/б смеси толщиной 5,0см., с автотранспортом а/б смеси на 16км. </t>
  </si>
  <si>
    <t>по филиалу "Нижнеилимкий" на 2009 год.</t>
  </si>
  <si>
    <t>на ремонт  а/дороги регионального значения Хребтовая - Железногорск с а/бетонным покрытием км. 12-13</t>
  </si>
  <si>
    <t>12-13</t>
  </si>
  <si>
    <t xml:space="preserve">1.  Устройство выравнивающего слоя асфальтобетонного покрытия из к/зернистой горячей а/б смеси с автотранспортом на 16км.                                                                </t>
  </si>
  <si>
    <t xml:space="preserve"> </t>
  </si>
  <si>
    <t>на ремонт  а/дороги регионального значения Хребтовая - Железногорск с а/бетонным покрытием км. 10-11</t>
  </si>
  <si>
    <t>10-11</t>
  </si>
  <si>
    <t xml:space="preserve"> Обочины  на отдельных участках  занижены, укрепление щебнем отсутвует                                      </t>
  </si>
  <si>
    <t xml:space="preserve">1.  Устройство выравнивающего слоя асфальтобетонного покрытия из к/зернистой горячей а/б смеси с автотранспортом на 14км.                                                                </t>
  </si>
  <si>
    <t xml:space="preserve">2.  Усторойство нижнего слоя а/б покрытия из крупно-зернистой а/б смеси толщиной 7см., с автотранспортом на расстояние 14км.  </t>
  </si>
  <si>
    <t xml:space="preserve">3.  Устройство верхнего слоя покрытия из плотной  горячей мелкозернистой а/б смеси толщиной 5,0см., с автотранспортом а/б смеси на 14км.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</si>
  <si>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</si>
  <si>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ремонт  а/дороги регионального значения Хребтовая - Железногорск с а/бетонным покрытием км. 8-9</t>
  </si>
  <si>
    <t>8-9</t>
  </si>
  <si>
    <t>8,9</t>
  </si>
  <si>
    <t>на ремонт  а/дороги регионального значения Хребтовая - Железногорск с а/бетонным покрытием км. 6-7</t>
  </si>
  <si>
    <t>6-7</t>
  </si>
  <si>
    <t>на ремонт  а/дороги регионального значения Хребтовая - Железногорск с а/бетонным покрытием км. 4-5</t>
  </si>
  <si>
    <t>4-5</t>
  </si>
  <si>
    <t>на ремонт  а/дороги регионального значения Хребтовая - Железногорск с а/бетонным покрытием км. 1-2-3</t>
  </si>
  <si>
    <t>1-3</t>
  </si>
  <si>
    <t>по филиалу "Нижнеилимкий" на 2010 год.</t>
  </si>
  <si>
    <t>по филиалу "Нижнеилимкий" на 2011 год.</t>
  </si>
  <si>
    <t>по филиалу "Нижнеилимкий" на 2012 год.</t>
  </si>
  <si>
    <t>по филиалу "Нижнеилимкий" на 2013 год.</t>
  </si>
  <si>
    <t>по филиалу "Нижнеилимкий" на 2014 год.</t>
  </si>
  <si>
    <t xml:space="preserve"> Кюветы заилены, заросли кустарником и деревьями</t>
  </si>
  <si>
    <t>Очистка полосы отвода от кустарника  (3000*5*2)+3000*2*2=2,8</t>
  </si>
  <si>
    <t xml:space="preserve">Восстановление водоотводных кюветов.  Объем кювета = 3000х(0,6+2,2)/2*0,4*2*50%=1680м3          </t>
  </si>
  <si>
    <t xml:space="preserve"> Укрепление обочин щебнем с автотранспортом на расстояние  5 км.     V=3000*2,5*2*0,15=м3</t>
  </si>
  <si>
    <t xml:space="preserve">2.  Усторойство нижнего слоя а/б покрытия из крупно-зернистой а/б смеси толщиной 7см., с автотранспортом на расстояние 5км.  </t>
  </si>
  <si>
    <t xml:space="preserve">3.  Устройство верхнего слоя покрытия из плотной  горячей мелкозернистой а/б смеси толщиной 5,0см., с автотранспортом а/б смеси на 5км. </t>
  </si>
  <si>
    <t xml:space="preserve">1.  Устройство выравнивающего слоя асфальтобетонного покрытия из к/зернистой горячей а/б смеси с автотранспортом на 5км.                                                                </t>
  </si>
  <si>
    <t xml:space="preserve">2.  Усторойство нижнего слоя а/б покрытия из крупно-зернистой а/б смеси толщиной 7см., с автотранспортом на расстояние 7км.  </t>
  </si>
  <si>
    <t xml:space="preserve">1.  Устройство выравнивающего слоя асфальтобетонного покрытия из к/зернистой горячей а/б смеси с автотранспортом на 7км.                                                                </t>
  </si>
  <si>
    <t xml:space="preserve">3.  Устройство верхнего слоя покрытия из плотной  горячей мелкозернистой а/б смеси толщиной 5,0см., с автотранспортом а/б смеси на 7км. </t>
  </si>
  <si>
    <t xml:space="preserve"> Укрепление обочин щебнем с автотранспортом на расстояние  7 км.     V=2000*2,5*2*0,15=1500м3</t>
  </si>
  <si>
    <t xml:space="preserve">3.  Устройство верхнего слоя покрытия из плотной  горячей мелкозернистой а/б смеси толщиной 5,0см., с автотранспортом а/б смеси на 9км. </t>
  </si>
  <si>
    <t xml:space="preserve">2.  Усторойство нижнего слоя а/б покрытия из крупно-зернистой а/б смеси толщиной 7см., с автотранспортом на расстояние 9км.  </t>
  </si>
  <si>
    <t xml:space="preserve">1.  Устройство выравнивающего слоя асфальтобетонного покрытия из к/зернистой горячей а/б смеси с автотранспортом на 9км.                                                                </t>
  </si>
  <si>
    <t xml:space="preserve"> Укрепление обочин щебнем с автотранспортом на расстояние  14 км.     V=13000*2,5*2*0,15=1500м3</t>
  </si>
  <si>
    <t xml:space="preserve"> Укрепление обочин щебнем с автотранспортом на расстояние  9 км.     V=13000*2,5*2*0,15=1500м3</t>
  </si>
  <si>
    <t xml:space="preserve">3.  Устройство верхнего слоя покрытия из плотной  горячей мелкозернистой а/б смеси толщиной 5,0см., с автотранспортом а/б смеси на 12км. </t>
  </si>
  <si>
    <t xml:space="preserve">2.  Усторойство нижнего слоя а/б покрытия из крупно-зернистой а/б смеси толщиной 7см., с автотранспортом на расстояние 12км.  </t>
  </si>
  <si>
    <t xml:space="preserve">1.  Устройство выравнивающего слоя асфальтобетонного покрытия из к/зернистой горячей а/б смеси с автотранспортом на 12км.                                                                </t>
  </si>
  <si>
    <t xml:space="preserve"> Укрепление обочин щебнем с автотранспортом на расстояние  12 км.     V=13000*2,5*2*0,12=м3</t>
  </si>
  <si>
    <t>на ремонт  а/дороги регионального значения Хребтовая - Железногорск с а/бетонным покрытием км. 8 - 13</t>
  </si>
  <si>
    <t>Утверждаю</t>
  </si>
  <si>
    <t>Заказчик: ОГУ "Дирекция построительству и эксплуатации Автомобильных дорог Иркутской области"</t>
  </si>
  <si>
    <t xml:space="preserve">Начальник Ори САД </t>
  </si>
  <si>
    <t>А.В. Зорин</t>
  </si>
  <si>
    <t>"_______"  _________________ 2008г.</t>
  </si>
  <si>
    <t>на ремонт  а/дороги  Хребтовая - Рудногрск -Новоилимск на участке с гравийным покрытием км.76-98</t>
  </si>
  <si>
    <t>по филиалу "Нижнеилимкий" на 2008 год.</t>
  </si>
  <si>
    <t>76-98</t>
  </si>
  <si>
    <t>Покрытие проезжей части</t>
  </si>
  <si>
    <t>Покрытие проезжей части имеет выбоины  и ямы различной величины , колейность, полностью отсутствует поперечный профиль дорожной одежды.</t>
  </si>
  <si>
    <t>Восстановление профиля дорожного покрытия с добавлением щебня с автотранспортом на расстояние до 25км.</t>
  </si>
  <si>
    <t xml:space="preserve">Начальник ОРиСАД </t>
  </si>
  <si>
    <t xml:space="preserve">                   _________________</t>
  </si>
  <si>
    <t>Зам. Директора  ОГУ  "Дирекция</t>
  </si>
  <si>
    <t>дорог Иркутской области"</t>
  </si>
  <si>
    <t>Березко А.Н.</t>
  </si>
  <si>
    <t>_______________________</t>
  </si>
  <si>
    <t>"___" ______________ 2008 г.</t>
  </si>
  <si>
    <t>на ремонт  а/дороги  "Хребтовая - Рудногрск -Новоилимск"</t>
  </si>
  <si>
    <t>протяженность  98,79км.</t>
  </si>
  <si>
    <t>вид ремонта: обеспечение безопасного проезда</t>
  </si>
  <si>
    <t>техническая категория  -  IU</t>
  </si>
  <si>
    <t>район:  Нижнеилимский</t>
  </si>
  <si>
    <t>1. Земляное полотно</t>
  </si>
  <si>
    <t>2.  Дорожная одежда</t>
  </si>
  <si>
    <t>Гравийное покрытие проезжей части имеет выбоины  и ямы различной величины , колейность, полностью отсутствует поперечный профиль дорожной одежды.</t>
  </si>
  <si>
    <t>Участок</t>
  </si>
  <si>
    <t>ПК-ПК</t>
  </si>
  <si>
    <t>Протяженность (км)</t>
  </si>
  <si>
    <t>3. Пересечения и примыкания</t>
  </si>
  <si>
    <t>нет</t>
  </si>
  <si>
    <t>4. Обстановка дороги</t>
  </si>
  <si>
    <t>Главный специалист</t>
  </si>
  <si>
    <t>Главный специалист ремонта</t>
  </si>
  <si>
    <t>по строительству и эксплуатации автомобильных</t>
  </si>
  <si>
    <t>Тип покрытия: асфальтобетонное - 74,4км,  гравийное - 24,39 км.</t>
  </si>
  <si>
    <t>ширина проезжей части - 6м., земляного полотна - 10м.</t>
  </si>
  <si>
    <t>Начальник Усть-Кутского отдела по инспектированию дорог</t>
  </si>
  <si>
    <t>0+000-8+000</t>
  </si>
  <si>
    <t>8,0</t>
  </si>
  <si>
    <t>Ширина существующего земляного полдотна  от 8,0 -10,0м. Состояние земляного полотна - образование пучин из-за отсутствия водоотводных канав и прохождения в нулевых отметках</t>
  </si>
  <si>
    <t>Устройство водоотводных канав, отсыпка земполотна</t>
  </si>
  <si>
    <t>м8</t>
  </si>
  <si>
    <t>Устройство водоотводных канав, отсыпка земполотна скальным грунтом</t>
  </si>
  <si>
    <t>А/б покрытие проезжей части имеет сплошную сетку трещин, выкрашивание, выбоинаы различной величины и глубины, пучины , заплаты ямочного ремонта</t>
  </si>
  <si>
    <t>1. Кирковка существующего а.б покрытия</t>
  </si>
  <si>
    <t xml:space="preserve">  м2</t>
  </si>
  <si>
    <t>тн</t>
  </si>
  <si>
    <t>2.  Устройство выравнивающегослоя из к/з а/б смеси с расходом 90т/1000м2 (4000*6*90)/1000</t>
  </si>
  <si>
    <t>2. Устройство основания из щебня толщиной 0,15см  (4000*6,6)</t>
  </si>
  <si>
    <t>3. Устройство нижнего слоя а/б покрытия из к/з а/б смеси толщиной 7см (8000*6)=48000м2</t>
  </si>
  <si>
    <t>3. Устройство верхнего слоя а/б покрытия из м/з а/б смеси толщиной 7см (8000*6)=480000м2</t>
  </si>
  <si>
    <t>0+000 - 8+0000</t>
  </si>
  <si>
    <t xml:space="preserve">Существующий съезд с а/б покрытием на </t>
  </si>
  <si>
    <t>Дорожные знаки установлены в неполном количест ве</t>
  </si>
  <si>
    <t>вид ремонта: Капитальный ремонт</t>
  </si>
  <si>
    <t>вид ремонта: капитальный ремонт</t>
  </si>
  <si>
    <t>0+000-7+206</t>
  </si>
  <si>
    <t>Информационно-указательные знаки</t>
  </si>
  <si>
    <t>АБЗ, отсутствует водопропускная труба</t>
  </si>
  <si>
    <t>на съезде к  АБЗ</t>
  </si>
  <si>
    <t>0+000-74+400</t>
  </si>
  <si>
    <t>1. Кирковка существующего а.б покрытия (50%)</t>
  </si>
  <si>
    <t>2. Устройство основания из щебня толщиной 0,15см  (74400*6,6)*50%</t>
  </si>
  <si>
    <t>3. Устройство нижнего слоя а/б покрытия из к/з а/б смеси толщиной 7см (74400*6)</t>
  </si>
  <si>
    <t>3. Устройство верхнего слоя а/б покрытия из м/з а/б смеси толщиной 7см (74400*6)</t>
  </si>
  <si>
    <t>Полоса отвода, откосы насыпи заросли мелколесьем и кустарником</t>
  </si>
  <si>
    <t>Вырубка мелколесья и кустарника в полосе отвода</t>
  </si>
  <si>
    <t>2.  Устройство выравнивающегослоя из к/з а/б смеси с расходом 15т/1000м2 (74400*6*90)/1000*0,5</t>
  </si>
  <si>
    <t>2+850</t>
  </si>
  <si>
    <t>0+000-98+790</t>
  </si>
  <si>
    <t>Устройство водоотводных канав</t>
  </si>
  <si>
    <t>74+400 - 98+790</t>
  </si>
  <si>
    <t>23,39</t>
  </si>
  <si>
    <t>Ремонт  гравийного покрытия  с добавлением нового материала из расчета 500 м3 на 1 км</t>
  </si>
  <si>
    <t>м2/м3</t>
  </si>
  <si>
    <t>210510/11695</t>
  </si>
  <si>
    <t>98+035</t>
  </si>
  <si>
    <t>Капитальный ремонт деревянного моста с заменой ряжевых опор</t>
  </si>
  <si>
    <t>Полный износ дощатого настила, разрушение поперечин и 2-х ярусных прогонов (прогнивание от длительной эксплуатации и сверхнормативных нагрузок). Загнивание ряжевых опор и их частичной разрушение  (год постройки 1970г., ремонт настила - 1995г., 2002г.)</t>
  </si>
  <si>
    <t>Гравийное покрытие имеет полный износ покрытия.В результате основание имеет выбоины различной величины и глубины. Колейность. Гребенку.Ремонт покрытия не производился 18 лет.</t>
  </si>
  <si>
    <t>1.  Полоса отвода</t>
  </si>
  <si>
    <t>2. Земляное полотно</t>
  </si>
  <si>
    <t>3.  Дорожная одежда</t>
  </si>
  <si>
    <t>4. Пересечения и примыкания</t>
  </si>
  <si>
    <t>5. Обстановка дороги</t>
  </si>
  <si>
    <t>Р.А.Холодчук</t>
  </si>
  <si>
    <t xml:space="preserve">Начальник ППО ф-ла "Нижнеилимский" </t>
  </si>
  <si>
    <t>длна моста   19,6п.м.</t>
  </si>
  <si>
    <t>техническая категория дороги  -  IU</t>
  </si>
  <si>
    <t>Покрытие проезжей части:  деревянный настил</t>
  </si>
  <si>
    <t>на ремонт деревянного моста через р. Гандюха а/дороги      "Хребтовая - Рудногорск - Новолилимск"</t>
  </si>
  <si>
    <t xml:space="preserve">         км.</t>
  </si>
  <si>
    <t>1. Мостовое полотно</t>
  </si>
  <si>
    <t>Положение дефекта</t>
  </si>
  <si>
    <t>Сопряжение с насыпью</t>
  </si>
  <si>
    <t xml:space="preserve">Волны на въезде на мост  и выезде с моста в связи с отсутствием щебеночного покрытия  и серповидного профиля автодороги </t>
  </si>
  <si>
    <t>Мостовой настил</t>
  </si>
  <si>
    <t>Разрушен дощатый настил</t>
  </si>
  <si>
    <t>Колесоотбойный брус разрущен</t>
  </si>
  <si>
    <t>Колесоотбойный брус</t>
  </si>
  <si>
    <t>Разборка  2-х ярусного колесоотбойного бруса                        Укладка колесоотбойного бруса вдва яруса</t>
  </si>
  <si>
    <t>Перильные ограждения</t>
  </si>
  <si>
    <t>Перильные ограждения  не требуют замены</t>
  </si>
  <si>
    <t>Разборка и установка перильных ограждений</t>
  </si>
  <si>
    <t>Поперечины мостового настила разрушены и требуют полной замены.</t>
  </si>
  <si>
    <t>Поперечины</t>
  </si>
  <si>
    <t>Разборка поперечин                                                    Укладка поперечин из бруса (лафета)</t>
  </si>
  <si>
    <t xml:space="preserve">Прогоны </t>
  </si>
  <si>
    <t>Прогоны из круглого леса в два яруса  частично подвержены загниванию</t>
  </si>
  <si>
    <t>Частичная замена верхнего яруса прогонов (6шт) - 15м3   Дополнительная укладка прогонов в два яруса  (10*0,4*2*20)+(6*0,125*1*20)=65</t>
  </si>
  <si>
    <t>Мусор</t>
  </si>
  <si>
    <t>Восстановление серповидного профиля дороги с добавлением нового материала. (25*7)*2=350м2  Автотранспорт щебня на расстояние 95 км.</t>
  </si>
  <si>
    <t>Переноска мусора на расстояние до 10м с погрузкойв автотранспортное средство. Автотранспорт мусора до 1 км.</t>
  </si>
  <si>
    <t>м2 / м3</t>
  </si>
  <si>
    <t>габарит моста по ширине  -8,0м+Т1:0,85м, Т2:0,85м</t>
  </si>
  <si>
    <t>Разборка существующего настила проезжей части и тротуаров    Устройство нового дощатого настила проезжей части моста и тротуаров. 9,7*19,6*0,05=9,8м3</t>
  </si>
  <si>
    <t>"___" ______________ 2010 г.</t>
  </si>
  <si>
    <t>Наличие мусора и отходов виде досок и лафета от ремонта моста</t>
  </si>
  <si>
    <t>190,12 / 9,51</t>
  </si>
  <si>
    <t>156,8/22</t>
  </si>
  <si>
    <t>Разработка грунта 3 группы экскаватором с выбросом в отвал, высота насыпи 3,0м.</t>
  </si>
  <si>
    <t>Дорожная одежда</t>
  </si>
  <si>
    <t>планировка дна котлована вручную под щебеночную подготовку</t>
  </si>
  <si>
    <t>Тип покрытия: грунтовое - 4,016 км.</t>
  </si>
  <si>
    <t>"___" ______________ 2011 г.</t>
  </si>
  <si>
    <t>по филиалу "Нижнеилимкий" на 2011 год</t>
  </si>
  <si>
    <t xml:space="preserve">на ремонт автодорог:    "Автодорога "Старая Игирма - Березняки" км.0 - 4,016                    </t>
  </si>
  <si>
    <t>5.</t>
  </si>
  <si>
    <t>Обратная засыпка грунта в тело земполотнапри устройстве трубы, досыпка размытых обочин обочин ск. Грунтом с уплотнением ручными трамбовками и автотранспортом грунта на расстояние 2км.</t>
  </si>
  <si>
    <t>Укладка  металлической трубы,  шт2</t>
  </si>
  <si>
    <t xml:space="preserve">Устройство шебеночной подготовки  толщ. 12см. </t>
  </si>
  <si>
    <t>Земляное полотно:</t>
  </si>
  <si>
    <t>Гриценко С.Е.</t>
  </si>
  <si>
    <t>Зам. Директора  ОГКУ  "Дирекция</t>
  </si>
  <si>
    <t>0+000 - 3+000</t>
  </si>
  <si>
    <t xml:space="preserve">Земляное полотно проходит в нулевых отметках, в весенний паводок на а/д образуется колейность, ямы и провалы в земполотне с скоплением в них воды.                                      </t>
  </si>
  <si>
    <t>и эксплуатации автомобильных дорог Ирк. Области"</t>
  </si>
  <si>
    <t xml:space="preserve"> Начальник Усть-Кутского отдела  по инспектированию дорог</t>
  </si>
  <si>
    <t>0 - 0+200; 0+350-0+550; 0+950-1+150; 1+500-1+800; 2+400-2+650; 3+300-3+450.</t>
  </si>
  <si>
    <t>ширина проезжей части - 6м., земляного полотна - 10м.,</t>
  </si>
  <si>
    <t>протяженность   -         4,016 км.,</t>
  </si>
  <si>
    <t>29+000  -  29+800.</t>
  </si>
  <si>
    <t>Очистка полосы отвода от кустарника  (800*5*2)=0,8</t>
  </si>
  <si>
    <t xml:space="preserve">Восстановление водоотводных кюветов.  Объем кювета = 800х(0,6+2,2)/2*0,4*2=896м3          </t>
  </si>
  <si>
    <t>Обводнение земполотна привело к его разрушению и образованию колейности</t>
  </si>
  <si>
    <t>Дорожная одежда изношена на 100%</t>
  </si>
  <si>
    <t xml:space="preserve"> Начальник Усть-Кутского отдела по инспектированию дорог</t>
  </si>
  <si>
    <t xml:space="preserve">      Директор филиала "Нижнеилимский"</t>
  </si>
  <si>
    <t>вид ремонта:    обеспечение безопасного проезда</t>
  </si>
  <si>
    <t>29+000  -  29+880.</t>
  </si>
  <si>
    <t xml:space="preserve">  "Подъезд к Игирме"  км. 29+000 - 29+880, протяженность 0,88км.,  техническая категория  -  IU                      </t>
  </si>
  <si>
    <t xml:space="preserve">на ремонт автодороги   "Подъезд к Игирме" км. 29+000 - 29+880 по филиалу "Нижнеилимский" на 2011 год                      </t>
  </si>
  <si>
    <t>тип покрытия:  гравийное</t>
  </si>
  <si>
    <t xml:space="preserve">ширина проезжей части - 6м., земляного полотна - 10м., </t>
  </si>
  <si>
    <t>Отсутствие металлической трубы в весенний паводок приводит к  образованию  скопления  воды  в полосе отводы, которая разливается и перетекает через дорогу. В результате скопления огромного количества паводковых вод разрушается  земляное полотно, образуя я</t>
  </si>
  <si>
    <t>Асфальтобетонное покрытие имеет сплошную сетку трещин, разрушение с образованием выбоин различной величины, выдавливанием грунта земполотна  на поверхность</t>
  </si>
  <si>
    <t>Замена грунта основания на скальный грунт. Разработка грунта в основании ЗП с погр в А/М и а/транспортом на расст до 1 км.   Разработка скальн грунта с погр в А/Т и автотранспорт на расст до 10км</t>
  </si>
  <si>
    <t>1. Кирковка аб покрытия</t>
  </si>
  <si>
    <t>3.Устройство 2-х слойного АБ покрытия</t>
  </si>
  <si>
    <t>2. Устройство щеб основания (автотранспорт на расст до 30км)</t>
  </si>
  <si>
    <t>На 100м2</t>
  </si>
  <si>
    <t xml:space="preserve">на ремонт автодороги "Вилюй" ; ликвидация колейности и пучин на АБ покрытии                      </t>
  </si>
  <si>
    <t>тип покрытия:  асфальтобетонное</t>
  </si>
  <si>
    <t xml:space="preserve">ширина проезжей части -7 м., земляного полотна -12 м., </t>
  </si>
  <si>
    <t>Зам. Директора  ОГКУ  "Дирекция по строительству</t>
  </si>
  <si>
    <t>1000м2 уплотнённого грунта</t>
  </si>
  <si>
    <t>1000м3 уплотнённого грунта</t>
  </si>
  <si>
    <t xml:space="preserve">Разработка грунта в отвал экскаватором "драглайн" или "обратная лопата"  с ковшом,вместимостью 0,65м3,группа грунтов-3.   Объем  = 1300х(0,6+2,2)/2*0,4*2=1456м3          </t>
  </si>
  <si>
    <t>Устройство гравийного покрытия с добавлением гравия толщиной 8см. С автотранспортом на расстояние 55км. (880*6*0,08=422,6м3)</t>
  </si>
  <si>
    <t>1000м3</t>
  </si>
  <si>
    <t>Транспортные расходы щебня на расстояние 55км,Y=1,41т/м3</t>
  </si>
  <si>
    <t>Разработка грунта с погрузкой на автомобили-самосвалы экскаваторами с ковшом вместимостью 1м3,группа грунтов-4 (1300*10*0,2=2600м3)</t>
  </si>
  <si>
    <t>Срезка кустарника и мелколесья в грунтах естественногозалегания кусторезами на тракторе мощьностью:79квт(108л.с),кустарник и мелколесье густые  (2000*3*2)/10000=1,2га</t>
  </si>
  <si>
    <t>Разработка грунта с погрузкой на автомобили-самосвалы экскаваторами с ковшом вместимостью:1(1-1,2)м3. (880*0,24*10=2100м3)</t>
  </si>
  <si>
    <t>Перевозка грунта до 3км,Y=1,6т/м3 (2100*1,6=3360)</t>
  </si>
  <si>
    <t>Планировка откосов и полотна:насыпей механизированным способом,группа грунтов 3 (880*10=8800)</t>
  </si>
  <si>
    <t>Уплотнение грунта прицепными катками на пневмоколёсном ходу за 8 проходов по одному следу (880*0,24*10=2100)</t>
  </si>
  <si>
    <t>100м3 материала основания(в плотном теле)</t>
  </si>
  <si>
    <t>Перевозка грунта до 10км,Y=1,6т/м3(2600*1,6=4160)</t>
  </si>
  <si>
    <t>Планировка откосов и полотна:насыпей механизированным способом,группа грунтов 3 (1300*10=13000)</t>
  </si>
  <si>
    <t>Уплотнение грунта прицепными катками на пневмоколёсном ходу 25т за 8проходов по одному следу (1300*10*0,2=2600)</t>
  </si>
  <si>
    <t>Полоса отвода заросла кустарником</t>
  </si>
  <si>
    <t xml:space="preserve"> Кюветы заилены потоком воды</t>
  </si>
  <si>
    <t xml:space="preserve">на ремонт автодороги 40 лет ВЛКСМ                    </t>
  </si>
  <si>
    <t>техническая категория  -  городские</t>
  </si>
  <si>
    <t>протяженность   -      км.,</t>
  </si>
  <si>
    <t>г. Железногорск-Илимский</t>
  </si>
  <si>
    <t>Тип покрытия:  асфальтобетонное.</t>
  </si>
  <si>
    <t>Асфальтобетонное покрытие имеет выбоины различной величины</t>
  </si>
  <si>
    <t>ямочный ремонт асф бетонного покрытия с разломкой старого покрытия</t>
  </si>
  <si>
    <t>Асфальтобетонное покрытие имеет выбоины различной величиныи глубины не подлежащие ямочному ремонту.</t>
  </si>
  <si>
    <t>1. Кирковка существующего а.б покрытия: (4050*0,7=2835м2)</t>
  </si>
  <si>
    <t xml:space="preserve">3. Устройство нижнего слоя а/б покрытия из к/з а/б смеси толщиной 7см </t>
  </si>
  <si>
    <t xml:space="preserve">4. Устройство верхнего слоя а/б покрытия из м/з а/б смеси толщиной 5см </t>
  </si>
  <si>
    <t>2.  Устройство щебеночного основания толшиной 12см    ((4050 - 2835) * 0,12 + 2835 * 0,05))=287,6м3</t>
  </si>
  <si>
    <t>Автотранспорт щебня на расстояние 24 км.</t>
  </si>
  <si>
    <t>Автотранспорт асфальтобетонной смеси на расстояние 24 км.</t>
  </si>
  <si>
    <t>ширина проезжей части - 6,0м.,</t>
  </si>
  <si>
    <t>ул. 40 лет ВЛКСМ</t>
  </si>
  <si>
    <t>Асфальтобетонное покрытие имеет сетку трещин в асфальтобетонном покрытии выбоины различной величиныи глубины не подлежащие ямочному ремонту.</t>
  </si>
  <si>
    <t xml:space="preserve">Заливка трещин в асфальтобетонном покрытии </t>
  </si>
  <si>
    <t>Ямочный ремонт асф бетонного покрытия с разломкой старого покрытия площадь ремонта до 3м2.</t>
  </si>
  <si>
    <t>Автотранспорт битума на расстояние 24 км.</t>
  </si>
  <si>
    <t xml:space="preserve">на ремонт дороги к прокуратуре Нижнеилимского района                   </t>
  </si>
  <si>
    <t>"03"  ноября  2011г.</t>
  </si>
  <si>
    <t>48-76</t>
  </si>
  <si>
    <t>Очистка полосы отвода от кустарника  (30000*0,05*2)=30</t>
  </si>
  <si>
    <t xml:space="preserve">Восстановление водоотводных кюветов.  Объем кювета = 30000х(0,6+2,1)/2*0,4*2*50%=16200         </t>
  </si>
  <si>
    <t xml:space="preserve">Обочины заужены,  укрепление щебнем отсутвует                                      </t>
  </si>
  <si>
    <t xml:space="preserve"> Уширение обочин скальным грунтом с автотранспортом на расстояние  15 км.     V=30 000*1,5*2*0,5=45 000м3</t>
  </si>
  <si>
    <t xml:space="preserve">Проезжая часть асфальтобетонного покрытия  на всем протяжении имеет деформации и повреждения  покрытия, наличие колейности,  пучинистых мест. </t>
  </si>
  <si>
    <t xml:space="preserve">  Обеспечение безопасного проезда с засыпкой выбоин и ям отсевом и шебнем в пропорции: 70% отсева, 30% щебня  с автотранспортом на 87км.                                                                </t>
  </si>
  <si>
    <t>Проезжая часть имеет пучину: 6*25*0,5</t>
  </si>
  <si>
    <t>78-80</t>
  </si>
  <si>
    <t>48-75</t>
  </si>
  <si>
    <t>76-77</t>
  </si>
  <si>
    <t xml:space="preserve">Проезжая часть гравийного покрытия  на всем протяжении имеет гребенку, колейность,    наличие выбоин и ям различной величины, отсутствие поперечного профиля дороги. </t>
  </si>
  <si>
    <t>Восстановление поперечного профиля дороги с добавлением нового материала</t>
  </si>
  <si>
    <t>Наличие пучинистых участков, протяженностью100-200п.м. с выходом грунтовых вод на проезжую часть.</t>
  </si>
  <si>
    <t xml:space="preserve"> Замена пучинистого грунта на скальный грунт.</t>
  </si>
  <si>
    <t xml:space="preserve"> Замена пучинистого грунта на скальный грунт, с досыпкой выбоин и ям скальным грунтом.  Востановл  </t>
  </si>
  <si>
    <t>"___" ______________ 2012 г.</t>
  </si>
  <si>
    <t>сельского поселения</t>
  </si>
  <si>
    <t xml:space="preserve">ширина проезжей части - 6м., </t>
  </si>
  <si>
    <t>Ширина существующего земляного полотна  6,0м. Состояние земляного полотна - отсутствие водоотводных канав</t>
  </si>
  <si>
    <t xml:space="preserve">1.  Устройство водоотводных канав                     </t>
  </si>
  <si>
    <t>Грунтовая автодорога разбита автотранспортом. На автодороге по всей ширине  имеются выбоины и ямы различной величины, колейность.</t>
  </si>
  <si>
    <t xml:space="preserve">Устройство покрытия с добавлением щебня </t>
  </si>
  <si>
    <t>вид ремонта: восстановление профиля дороги из нового материала</t>
  </si>
  <si>
    <t>1,0</t>
  </si>
  <si>
    <t>Тип покрытия:  грунтовое - 1,0 км.</t>
  </si>
  <si>
    <t>протяженность  1,0км.</t>
  </si>
  <si>
    <t>Выполнение работ по ремонту  автомобильной дороги общего пользования местного значения в Брусничном  сельском поселении по ул.Студенческая №1 - №28</t>
  </si>
  <si>
    <t>техническая категория  -  дорога обычноготипа, внекатегорийная</t>
  </si>
  <si>
    <t>Глава Брусничного</t>
  </si>
  <si>
    <t xml:space="preserve"> С.Н. Анисимова </t>
  </si>
  <si>
    <t>протяженность  0,2км.</t>
  </si>
  <si>
    <t>Тип покрытия:  грунтовое -  0,2 км.</t>
  </si>
  <si>
    <t xml:space="preserve">ширина проездов  - 6м., </t>
  </si>
  <si>
    <t>0,2</t>
  </si>
  <si>
    <t>Грунтовые проезды разбиты автотранспортом,  по всей ширине  имеются выбоины и ямы различной величины, колейность.</t>
  </si>
  <si>
    <t>20,4</t>
  </si>
  <si>
    <t>4,08</t>
  </si>
  <si>
    <t xml:space="preserve">Выполнение работ по ремонту  автомобильной дороги общего пользования местного значения по ул.Студенческая Брусничного  сельского поселения  </t>
  </si>
  <si>
    <t>и.о. главы Брусничного</t>
  </si>
  <si>
    <t xml:space="preserve"> О.Ю. Белореченская</t>
  </si>
  <si>
    <t>"10" июля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</si>
</sst>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</numFmts>
  <fonts count="6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u val="single"/>
      <sz val="10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Arial Cyr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5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32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/>
    </xf>
    <xf numFmtId="0" fontId="5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wrapText="1"/>
    </xf>
    <xf numFmtId="0" fontId="7" fillId="0" borderId="19" xfId="0" applyFont="1" applyBorder="1" applyAlignment="1">
      <alignment/>
    </xf>
    <xf numFmtId="49" fontId="9" fillId="0" borderId="1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4" xfId="0" applyFont="1" applyBorder="1" applyAlignment="1">
      <alignment wrapText="1"/>
    </xf>
    <xf numFmtId="49" fontId="7" fillId="0" borderId="41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/>
    </xf>
    <xf numFmtId="0" fontId="15" fillId="0" borderId="34" xfId="0" applyFont="1" applyBorder="1" applyAlignment="1">
      <alignment/>
    </xf>
    <xf numFmtId="0" fontId="5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/>
    </xf>
    <xf numFmtId="0" fontId="15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49" fontId="9" fillId="0" borderId="16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7" fillId="0" borderId="44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3" fontId="7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 wrapText="1"/>
    </xf>
    <xf numFmtId="0" fontId="7" fillId="0" borderId="45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51" xfId="0" applyFont="1" applyBorder="1" applyAlignment="1">
      <alignment/>
    </xf>
    <xf numFmtId="3" fontId="7" fillId="0" borderId="16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4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3" fontId="7" fillId="0" borderId="17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top"/>
    </xf>
    <xf numFmtId="0" fontId="7" fillId="0" borderId="19" xfId="0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49" fontId="7" fillId="0" borderId="34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7" fillId="0" borderId="34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3" fontId="7" fillId="0" borderId="34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/>
    </xf>
    <xf numFmtId="0" fontId="7" fillId="0" borderId="16" xfId="0" applyFont="1" applyFill="1" applyBorder="1" applyAlignment="1">
      <alignment/>
    </xf>
    <xf numFmtId="0" fontId="12" fillId="0" borderId="45" xfId="0" applyFont="1" applyBorder="1" applyAlignment="1">
      <alignment/>
    </xf>
    <xf numFmtId="0" fontId="7" fillId="0" borderId="50" xfId="0" applyFont="1" applyBorder="1" applyAlignment="1">
      <alignment vertical="center"/>
    </xf>
    <xf numFmtId="0" fontId="9" fillId="0" borderId="32" xfId="0" applyFont="1" applyBorder="1" applyAlignment="1">
      <alignment/>
    </xf>
    <xf numFmtId="1" fontId="7" fillId="0" borderId="16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10" xfId="0" applyFont="1" applyBorder="1" applyAlignment="1">
      <alignment/>
    </xf>
    <xf numFmtId="0" fontId="7" fillId="0" borderId="19" xfId="0" applyFont="1" applyBorder="1" applyAlignment="1">
      <alignment horizontal="center" vertical="justify"/>
    </xf>
    <xf numFmtId="0" fontId="7" fillId="0" borderId="16" xfId="0" applyFont="1" applyBorder="1" applyAlignment="1">
      <alignment horizontal="center" vertical="justify"/>
    </xf>
    <xf numFmtId="0" fontId="0" fillId="0" borderId="0" xfId="0" applyBorder="1" applyAlignment="1">
      <alignment wrapText="1"/>
    </xf>
    <xf numFmtId="49" fontId="7" fillId="0" borderId="45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top" wrapText="1"/>
    </xf>
    <xf numFmtId="3" fontId="7" fillId="0" borderId="4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49" fontId="7" fillId="0" borderId="13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3" xfId="0" applyFont="1" applyBorder="1" applyAlignment="1">
      <alignment/>
    </xf>
    <xf numFmtId="0" fontId="7" fillId="0" borderId="52" xfId="0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3" fontId="7" fillId="0" borderId="1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45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1" fontId="7" fillId="0" borderId="16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 wrapText="1"/>
    </xf>
    <xf numFmtId="1" fontId="7" fillId="0" borderId="5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44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32" borderId="16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36" xfId="0" applyFont="1" applyFill="1" applyBorder="1" applyAlignment="1">
      <alignment horizontal="center" vertical="center"/>
    </xf>
    <xf numFmtId="0" fontId="5" fillId="32" borderId="4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left" vertical="top"/>
    </xf>
    <xf numFmtId="0" fontId="1" fillId="0" borderId="13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9" fillId="0" borderId="16" xfId="0" applyFont="1" applyBorder="1" applyAlignment="1">
      <alignment horizontal="center" wrapText="1"/>
    </xf>
    <xf numFmtId="0" fontId="0" fillId="0" borderId="17" xfId="0" applyBorder="1" applyAlignment="1">
      <alignment/>
    </xf>
    <xf numFmtId="4" fontId="7" fillId="0" borderId="17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23" fillId="32" borderId="32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wrapText="1"/>
    </xf>
    <xf numFmtId="0" fontId="5" fillId="32" borderId="55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32" borderId="54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wrapText="1"/>
    </xf>
    <xf numFmtId="165" fontId="7" fillId="0" borderId="41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170" fontId="7" fillId="0" borderId="0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24" fillId="32" borderId="44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vertical="top"/>
    </xf>
    <xf numFmtId="0" fontId="7" fillId="0" borderId="17" xfId="0" applyFont="1" applyBorder="1" applyAlignment="1">
      <alignment horizontal="center" vertical="top"/>
    </xf>
    <xf numFmtId="0" fontId="5" fillId="0" borderId="19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9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19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34" xfId="0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15" fillId="0" borderId="39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58" xfId="0" applyFont="1" applyBorder="1" applyAlignment="1">
      <alignment horizontal="left" vertical="top" wrapText="1"/>
    </xf>
    <xf numFmtId="0" fontId="7" fillId="0" borderId="59" xfId="0" applyFont="1" applyBorder="1" applyAlignment="1">
      <alignment horizontal="left" vertical="top" wrapText="1"/>
    </xf>
    <xf numFmtId="0" fontId="7" fillId="0" borderId="60" xfId="0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top" wrapText="1"/>
    </xf>
    <xf numFmtId="0" fontId="9" fillId="32" borderId="0" xfId="0" applyFont="1" applyFill="1" applyBorder="1" applyAlignment="1">
      <alignment wrapText="1"/>
    </xf>
    <xf numFmtId="0" fontId="9" fillId="32" borderId="32" xfId="0" applyFont="1" applyFill="1" applyBorder="1" applyAlignment="1">
      <alignment wrapText="1"/>
    </xf>
    <xf numFmtId="0" fontId="9" fillId="32" borderId="10" xfId="0" applyFont="1" applyFill="1" applyBorder="1" applyAlignment="1">
      <alignment wrapText="1"/>
    </xf>
    <xf numFmtId="0" fontId="7" fillId="0" borderId="50" xfId="0" applyFont="1" applyBorder="1" applyAlignment="1">
      <alignment vertical="top" wrapText="1"/>
    </xf>
    <xf numFmtId="0" fontId="7" fillId="0" borderId="45" xfId="0" applyFont="1" applyBorder="1" applyAlignment="1">
      <alignment vertical="top" wrapText="1"/>
    </xf>
    <xf numFmtId="0" fontId="7" fillId="0" borderId="5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7" fillId="0" borderId="33" xfId="43" applyFont="1" applyBorder="1" applyAlignment="1">
      <alignment horizontal="left" vertical="top" wrapText="1"/>
    </xf>
    <xf numFmtId="44" fontId="7" fillId="0" borderId="34" xfId="43" applyFont="1" applyBorder="1" applyAlignment="1">
      <alignment horizontal="left" vertical="top" wrapText="1"/>
    </xf>
    <xf numFmtId="44" fontId="7" fillId="0" borderId="35" xfId="43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left" vertical="top" wrapText="1"/>
    </xf>
    <xf numFmtId="0" fontId="7" fillId="0" borderId="50" xfId="0" applyFont="1" applyBorder="1" applyAlignment="1">
      <alignment wrapText="1"/>
    </xf>
    <xf numFmtId="0" fontId="9" fillId="0" borderId="45" xfId="0" applyFont="1" applyBorder="1" applyAlignment="1">
      <alignment wrapText="1"/>
    </xf>
    <xf numFmtId="0" fontId="9" fillId="0" borderId="5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32" xfId="0" applyFont="1" applyBorder="1" applyAlignment="1">
      <alignment wrapText="1"/>
    </xf>
    <xf numFmtId="0" fontId="9" fillId="0" borderId="61" xfId="0" applyFont="1" applyBorder="1" applyAlignment="1">
      <alignment wrapText="1"/>
    </xf>
    <xf numFmtId="0" fontId="9" fillId="0" borderId="62" xfId="0" applyFont="1" applyBorder="1" applyAlignment="1">
      <alignment wrapText="1"/>
    </xf>
    <xf numFmtId="0" fontId="9" fillId="0" borderId="63" xfId="0" applyFont="1" applyBorder="1" applyAlignment="1">
      <alignment wrapText="1"/>
    </xf>
    <xf numFmtId="49" fontId="7" fillId="0" borderId="4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3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5" xfId="0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32" xfId="0" applyFont="1" applyBorder="1" applyAlignment="1">
      <alignment vertical="top" wrapText="1"/>
    </xf>
    <xf numFmtId="0" fontId="9" fillId="0" borderId="61" xfId="0" applyFont="1" applyBorder="1" applyAlignment="1">
      <alignment vertical="top" wrapText="1"/>
    </xf>
    <xf numFmtId="0" fontId="9" fillId="0" borderId="62" xfId="0" applyFont="1" applyBorder="1" applyAlignment="1">
      <alignment vertical="top" wrapText="1"/>
    </xf>
    <xf numFmtId="0" fontId="9" fillId="0" borderId="63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3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7" fillId="0" borderId="50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3" fontId="7" fillId="0" borderId="44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0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7" fillId="0" borderId="5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7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5" fillId="0" borderId="56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57" xfId="0" applyBorder="1" applyAlignment="1">
      <alignment/>
    </xf>
    <xf numFmtId="0" fontId="7" fillId="0" borderId="20" xfId="0" applyFont="1" applyBorder="1" applyAlignment="1">
      <alignment wrapText="1"/>
    </xf>
    <xf numFmtId="0" fontId="0" fillId="0" borderId="64" xfId="0" applyBorder="1" applyAlignment="1">
      <alignment wrapText="1"/>
    </xf>
    <xf numFmtId="3" fontId="7" fillId="0" borderId="16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0" fontId="7" fillId="0" borderId="50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50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7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9" fillId="0" borderId="19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44" fontId="7" fillId="0" borderId="50" xfId="43" applyFont="1" applyBorder="1" applyAlignment="1">
      <alignment horizontal="center" wrapText="1"/>
    </xf>
    <xf numFmtId="44" fontId="7" fillId="0" borderId="45" xfId="43" applyFont="1" applyBorder="1" applyAlignment="1">
      <alignment horizontal="center" wrapText="1"/>
    </xf>
    <xf numFmtId="44" fontId="7" fillId="0" borderId="51" xfId="43" applyFont="1" applyBorder="1" applyAlignment="1">
      <alignment horizontal="center" wrapText="1"/>
    </xf>
    <xf numFmtId="44" fontId="7" fillId="0" borderId="10" xfId="43" applyFont="1" applyBorder="1" applyAlignment="1">
      <alignment horizontal="center" wrapText="1"/>
    </xf>
    <xf numFmtId="44" fontId="7" fillId="0" borderId="0" xfId="43" applyFont="1" applyBorder="1" applyAlignment="1">
      <alignment horizontal="center" wrapText="1"/>
    </xf>
    <xf numFmtId="44" fontId="7" fillId="0" borderId="32" xfId="43" applyFont="1" applyBorder="1" applyAlignment="1">
      <alignment horizontal="center" wrapText="1"/>
    </xf>
    <xf numFmtId="44" fontId="7" fillId="0" borderId="11" xfId="43" applyFont="1" applyBorder="1" applyAlignment="1">
      <alignment horizontal="center" wrapText="1"/>
    </xf>
    <xf numFmtId="44" fontId="7" fillId="0" borderId="12" xfId="43" applyFont="1" applyBorder="1" applyAlignment="1">
      <alignment horizontal="center" wrapText="1"/>
    </xf>
    <xf numFmtId="44" fontId="7" fillId="0" borderId="14" xfId="43" applyFont="1" applyBorder="1" applyAlignment="1">
      <alignment horizontal="center" wrapText="1"/>
    </xf>
    <xf numFmtId="0" fontId="5" fillId="0" borderId="4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wrapText="1"/>
    </xf>
    <xf numFmtId="0" fontId="7" fillId="0" borderId="5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21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/>
    </xf>
    <xf numFmtId="0" fontId="22" fillId="0" borderId="35" xfId="0" applyFont="1" applyBorder="1" applyAlignment="1">
      <alignment/>
    </xf>
    <xf numFmtId="165" fontId="7" fillId="0" borderId="19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7" fillId="0" borderId="16" xfId="0" applyFont="1" applyBorder="1" applyAlignment="1">
      <alignment wrapText="1"/>
    </xf>
    <xf numFmtId="0" fontId="1" fillId="0" borderId="4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" fillId="0" borderId="45" xfId="0" applyFont="1" applyBorder="1" applyAlignment="1">
      <alignment wrapText="1"/>
    </xf>
    <xf numFmtId="0" fontId="1" fillId="0" borderId="51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vertical="top" wrapText="1"/>
    </xf>
    <xf numFmtId="0" fontId="7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33" xfId="0" applyFont="1" applyBorder="1" applyAlignment="1">
      <alignment vertical="center" wrapText="1"/>
    </xf>
    <xf numFmtId="170" fontId="7" fillId="0" borderId="19" xfId="0" applyNumberFormat="1" applyFont="1" applyBorder="1" applyAlignment="1">
      <alignment horizontal="center" vertical="center"/>
    </xf>
    <xf numFmtId="170" fontId="7" fillId="0" borderId="13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7" fillId="0" borderId="4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44" fontId="0" fillId="0" borderId="33" xfId="43" applyFont="1" applyBorder="1" applyAlignment="1">
      <alignment horizontal="center"/>
    </xf>
    <xf numFmtId="44" fontId="0" fillId="0" borderId="34" xfId="43" applyFont="1" applyBorder="1" applyAlignment="1">
      <alignment horizontal="center"/>
    </xf>
    <xf numFmtId="44" fontId="0" fillId="0" borderId="35" xfId="43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50" xfId="0" applyFont="1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5" fillId="32" borderId="44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top" wrapText="1"/>
    </xf>
    <xf numFmtId="0" fontId="7" fillId="0" borderId="68" xfId="0" applyFont="1" applyBorder="1" applyAlignment="1">
      <alignment horizontal="center" vertical="top" wrapText="1"/>
    </xf>
    <xf numFmtId="0" fontId="7" fillId="0" borderId="69" xfId="0" applyFont="1" applyBorder="1" applyAlignment="1">
      <alignment horizontal="center" vertical="top" wrapText="1"/>
    </xf>
    <xf numFmtId="0" fontId="5" fillId="0" borderId="67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7" fillId="4" borderId="44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left" vertical="top" wrapText="1"/>
    </xf>
    <xf numFmtId="0" fontId="1" fillId="0" borderId="59" xfId="0" applyFont="1" applyBorder="1" applyAlignment="1">
      <alignment horizontal="left" vertical="top" wrapText="1"/>
    </xf>
    <xf numFmtId="0" fontId="1" fillId="0" borderId="60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wrapText="1"/>
    </xf>
    <xf numFmtId="0" fontId="7" fillId="0" borderId="1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top" wrapText="1"/>
    </xf>
    <xf numFmtId="0" fontId="6" fillId="0" borderId="50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7" fillId="0" borderId="45" xfId="0" applyFont="1" applyBorder="1" applyAlignment="1">
      <alignment wrapText="1"/>
    </xf>
    <xf numFmtId="0" fontId="6" fillId="0" borderId="5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13"/>
  <dimension ref="A2:P365"/>
  <sheetViews>
    <sheetView zoomScale="75" zoomScaleNormal="75" zoomScalePageLayoutView="0" workbookViewId="0" topLeftCell="A298">
      <selection activeCell="G331" sqref="G331:K333"/>
    </sheetView>
  </sheetViews>
  <sheetFormatPr defaultColWidth="9.00390625" defaultRowHeight="12.75"/>
  <cols>
    <col min="1" max="1" width="5.25390625" style="0" customWidth="1"/>
    <col min="2" max="2" width="13.25390625" style="0" customWidth="1"/>
    <col min="6" max="6" width="15.25390625" style="0" customWidth="1"/>
    <col min="11" max="11" width="12.00390625" style="0" customWidth="1"/>
  </cols>
  <sheetData>
    <row r="1" ht="9.75" customHeight="1" hidden="1"/>
    <row r="2" spans="1:13" ht="9.75" customHeight="1" hidden="1">
      <c r="A2" s="7"/>
      <c r="B2" s="9"/>
      <c r="C2" s="9"/>
      <c r="D2" s="9"/>
      <c r="E2" s="7"/>
      <c r="F2" s="7"/>
      <c r="G2" s="7"/>
      <c r="H2" s="8"/>
      <c r="I2" s="9"/>
      <c r="J2" s="9"/>
      <c r="K2" s="9"/>
      <c r="L2" s="9"/>
      <c r="M2" s="9"/>
    </row>
    <row r="3" spans="1:13" ht="9.75" customHeight="1" hidden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1" customHeight="1">
      <c r="A4" s="256" t="s">
        <v>18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1:13" ht="18.75">
      <c r="A5" s="257" t="s">
        <v>46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</row>
    <row r="6" spans="1:13" ht="18.75">
      <c r="A6" s="257" t="s">
        <v>55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</row>
    <row r="7" spans="1:13" ht="5.25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5.75">
      <c r="A8" s="36" t="s">
        <v>15</v>
      </c>
      <c r="B8" s="37" t="s">
        <v>6</v>
      </c>
      <c r="C8" s="38" t="s">
        <v>7</v>
      </c>
      <c r="D8" s="39"/>
      <c r="E8" s="39"/>
      <c r="F8" s="40"/>
      <c r="G8" s="38" t="s">
        <v>9</v>
      </c>
      <c r="H8" s="39"/>
      <c r="I8" s="39"/>
      <c r="J8" s="39"/>
      <c r="K8" s="40"/>
      <c r="L8" s="37" t="s">
        <v>11</v>
      </c>
      <c r="M8" s="37" t="s">
        <v>13</v>
      </c>
    </row>
    <row r="9" spans="1:13" ht="15.75">
      <c r="A9" s="41" t="s">
        <v>16</v>
      </c>
      <c r="B9" s="42" t="s">
        <v>28</v>
      </c>
      <c r="C9" s="43" t="s">
        <v>8</v>
      </c>
      <c r="D9" s="25"/>
      <c r="E9" s="25"/>
      <c r="F9" s="44"/>
      <c r="G9" s="43" t="s">
        <v>10</v>
      </c>
      <c r="H9" s="25"/>
      <c r="I9" s="25"/>
      <c r="J9" s="25"/>
      <c r="K9" s="44"/>
      <c r="L9" s="42" t="s">
        <v>12</v>
      </c>
      <c r="M9" s="42" t="s">
        <v>14</v>
      </c>
    </row>
    <row r="10" spans="1:13" ht="13.5" customHeight="1" thickBot="1">
      <c r="A10" s="45" t="s">
        <v>19</v>
      </c>
      <c r="B10" s="46"/>
      <c r="C10" s="47" t="s">
        <v>32</v>
      </c>
      <c r="D10" s="15"/>
      <c r="E10" s="15"/>
      <c r="F10" s="15"/>
      <c r="G10" s="15"/>
      <c r="H10" s="15"/>
      <c r="I10" s="15"/>
      <c r="J10" s="15"/>
      <c r="K10" s="15"/>
      <c r="L10" s="30"/>
      <c r="M10" s="31"/>
    </row>
    <row r="11" spans="1:14" ht="13.5" customHeight="1" thickTop="1">
      <c r="A11" s="18"/>
      <c r="B11" s="331" t="s">
        <v>45</v>
      </c>
      <c r="C11" s="16" t="s">
        <v>4</v>
      </c>
      <c r="D11" s="16"/>
      <c r="E11" s="16"/>
      <c r="F11" s="16"/>
      <c r="G11" s="323" t="s">
        <v>54</v>
      </c>
      <c r="H11" s="324"/>
      <c r="I11" s="324"/>
      <c r="J11" s="324"/>
      <c r="K11" s="325"/>
      <c r="L11" s="285" t="s">
        <v>33</v>
      </c>
      <c r="M11" s="285">
        <v>18.2</v>
      </c>
      <c r="N11" s="1"/>
    </row>
    <row r="12" spans="1:14" ht="21" customHeight="1">
      <c r="A12" s="19"/>
      <c r="B12" s="330"/>
      <c r="C12" s="20" t="s">
        <v>53</v>
      </c>
      <c r="D12" s="21"/>
      <c r="E12" s="21"/>
      <c r="F12" s="22"/>
      <c r="G12" s="326"/>
      <c r="H12" s="327"/>
      <c r="I12" s="327"/>
      <c r="J12" s="327"/>
      <c r="K12" s="328"/>
      <c r="L12" s="235"/>
      <c r="M12" s="235"/>
      <c r="N12" s="3"/>
    </row>
    <row r="13" spans="1:13" ht="12.75" customHeight="1" hidden="1">
      <c r="A13" s="48"/>
      <c r="B13" s="35"/>
      <c r="C13" s="309"/>
      <c r="D13" s="310"/>
      <c r="E13" s="310"/>
      <c r="F13" s="311"/>
      <c r="G13" s="49"/>
      <c r="H13" s="49"/>
      <c r="I13" s="49"/>
      <c r="J13" s="49"/>
      <c r="K13" s="49"/>
      <c r="L13" s="18"/>
      <c r="M13" s="18"/>
    </row>
    <row r="14" spans="1:13" ht="12.75" customHeight="1" thickBot="1">
      <c r="A14" s="50" t="s">
        <v>20</v>
      </c>
      <c r="B14" s="51"/>
      <c r="C14" s="11" t="s">
        <v>25</v>
      </c>
      <c r="D14" s="52"/>
      <c r="E14" s="52"/>
      <c r="F14" s="52"/>
      <c r="G14" s="53"/>
      <c r="H14" s="53"/>
      <c r="I14" s="53"/>
      <c r="J14" s="53"/>
      <c r="K14" s="53"/>
      <c r="L14" s="54"/>
      <c r="M14" s="55"/>
    </row>
    <row r="15" spans="1:13" ht="3" customHeight="1" thickTop="1">
      <c r="A15" s="18"/>
      <c r="B15" s="56"/>
      <c r="C15" s="57"/>
      <c r="D15" s="58"/>
      <c r="E15" s="58"/>
      <c r="F15" s="59"/>
      <c r="G15" s="275" t="s">
        <v>47</v>
      </c>
      <c r="H15" s="276"/>
      <c r="I15" s="276"/>
      <c r="J15" s="276"/>
      <c r="K15" s="277"/>
      <c r="L15" s="18"/>
      <c r="M15" s="18"/>
    </row>
    <row r="16" spans="1:13" ht="0.75" customHeight="1">
      <c r="A16" s="18"/>
      <c r="B16" s="16"/>
      <c r="C16" s="60"/>
      <c r="D16" s="61"/>
      <c r="E16" s="61"/>
      <c r="F16" s="62"/>
      <c r="G16" s="278"/>
      <c r="H16" s="276"/>
      <c r="I16" s="276"/>
      <c r="J16" s="276"/>
      <c r="K16" s="277"/>
      <c r="L16" s="18"/>
      <c r="M16" s="18"/>
    </row>
    <row r="17" spans="1:13" ht="17.25" customHeight="1">
      <c r="A17" s="18"/>
      <c r="B17" s="329" t="str">
        <f>B11</f>
        <v>0 - 13</v>
      </c>
      <c r="C17" s="320" t="s">
        <v>3</v>
      </c>
      <c r="D17" s="321"/>
      <c r="E17" s="321"/>
      <c r="F17" s="322"/>
      <c r="G17" s="278"/>
      <c r="H17" s="276"/>
      <c r="I17" s="276"/>
      <c r="J17" s="276"/>
      <c r="K17" s="277"/>
      <c r="L17" s="235" t="s">
        <v>23</v>
      </c>
      <c r="M17" s="235">
        <f>13000*(0.6+2.2)/2*0.4*2*0.5</f>
        <v>7280</v>
      </c>
    </row>
    <row r="18" spans="1:13" ht="17.25" customHeight="1" thickBot="1">
      <c r="A18" s="18"/>
      <c r="B18" s="330"/>
      <c r="C18" s="320"/>
      <c r="D18" s="321"/>
      <c r="E18" s="321"/>
      <c r="F18" s="322"/>
      <c r="G18" s="278"/>
      <c r="H18" s="276"/>
      <c r="I18" s="276"/>
      <c r="J18" s="276"/>
      <c r="K18" s="277"/>
      <c r="L18" s="236"/>
      <c r="M18" s="236"/>
    </row>
    <row r="19" spans="1:13" ht="12.75" customHeight="1" hidden="1" thickBot="1">
      <c r="A19" s="63" t="s">
        <v>21</v>
      </c>
      <c r="B19" s="64"/>
      <c r="C19" s="65" t="s">
        <v>37</v>
      </c>
      <c r="D19" s="66"/>
      <c r="E19" s="66"/>
      <c r="F19" s="67"/>
      <c r="G19" s="68"/>
      <c r="H19" s="69"/>
      <c r="I19" s="69"/>
      <c r="J19" s="69"/>
      <c r="K19" s="70"/>
      <c r="L19" s="71"/>
      <c r="M19" s="71"/>
    </row>
    <row r="20" spans="1:13" ht="17.25" customHeight="1" hidden="1" thickBot="1">
      <c r="A20" s="48"/>
      <c r="B20" s="16" t="s">
        <v>34</v>
      </c>
      <c r="C20" s="296" t="s">
        <v>35</v>
      </c>
      <c r="D20" s="297"/>
      <c r="E20" s="297"/>
      <c r="F20" s="298"/>
      <c r="G20" s="279" t="s">
        <v>5</v>
      </c>
      <c r="H20" s="312"/>
      <c r="I20" s="312"/>
      <c r="J20" s="312"/>
      <c r="K20" s="313"/>
      <c r="L20" s="18" t="s">
        <v>23</v>
      </c>
      <c r="M20" s="18">
        <v>9</v>
      </c>
    </row>
    <row r="21" spans="1:13" ht="21" customHeight="1" hidden="1" thickBot="1">
      <c r="A21" s="48"/>
      <c r="B21" s="16"/>
      <c r="C21" s="299"/>
      <c r="D21" s="300"/>
      <c r="E21" s="300"/>
      <c r="F21" s="301"/>
      <c r="G21" s="314"/>
      <c r="H21" s="315"/>
      <c r="I21" s="315"/>
      <c r="J21" s="315"/>
      <c r="K21" s="316"/>
      <c r="L21" s="18" t="s">
        <v>36</v>
      </c>
      <c r="M21" s="18">
        <v>1</v>
      </c>
    </row>
    <row r="22" spans="1:13" ht="43.5" customHeight="1" hidden="1" thickBot="1">
      <c r="A22" s="72"/>
      <c r="B22" s="73"/>
      <c r="C22" s="302"/>
      <c r="D22" s="303"/>
      <c r="E22" s="303"/>
      <c r="F22" s="304"/>
      <c r="G22" s="317"/>
      <c r="H22" s="318"/>
      <c r="I22" s="318"/>
      <c r="J22" s="318"/>
      <c r="K22" s="319"/>
      <c r="L22" s="72" t="s">
        <v>23</v>
      </c>
      <c r="M22" s="72">
        <v>10.5</v>
      </c>
    </row>
    <row r="23" spans="1:13" ht="17.25" customHeight="1" thickBot="1">
      <c r="A23" s="74" t="s">
        <v>21</v>
      </c>
      <c r="B23" s="75"/>
      <c r="C23" s="308" t="s">
        <v>27</v>
      </c>
      <c r="D23" s="308"/>
      <c r="E23" s="308"/>
      <c r="F23" s="308"/>
      <c r="G23" s="76"/>
      <c r="H23" s="76"/>
      <c r="I23" s="76"/>
      <c r="J23" s="76"/>
      <c r="K23" s="76"/>
      <c r="L23" s="77"/>
      <c r="M23" s="78"/>
    </row>
    <row r="24" spans="1:13" ht="74.25" customHeight="1" thickTop="1">
      <c r="A24" s="79"/>
      <c r="B24" s="80" t="str">
        <f>B17</f>
        <v>0 - 13</v>
      </c>
      <c r="C24" s="267" t="s">
        <v>42</v>
      </c>
      <c r="D24" s="268"/>
      <c r="E24" s="268"/>
      <c r="F24" s="269"/>
      <c r="G24" s="267" t="s">
        <v>50</v>
      </c>
      <c r="H24" s="268"/>
      <c r="I24" s="268"/>
      <c r="J24" s="268"/>
      <c r="K24" s="269"/>
      <c r="L24" s="79" t="s">
        <v>23</v>
      </c>
      <c r="M24" s="79">
        <f>13000*2.5*2*0.12+1000*2.5*0.05*2</f>
        <v>8050</v>
      </c>
    </row>
    <row r="25" spans="1:13" ht="15.75">
      <c r="A25" s="63" t="s">
        <v>24</v>
      </c>
      <c r="B25" s="64"/>
      <c r="C25" s="66" t="s">
        <v>26</v>
      </c>
      <c r="D25" s="66"/>
      <c r="E25" s="69"/>
      <c r="F25" s="69"/>
      <c r="G25" s="258"/>
      <c r="H25" s="258"/>
      <c r="I25" s="258"/>
      <c r="J25" s="258"/>
      <c r="K25" s="258"/>
      <c r="L25" s="81"/>
      <c r="M25" s="82"/>
    </row>
    <row r="26" spans="1:13" ht="29.25" customHeight="1">
      <c r="A26" s="84"/>
      <c r="B26" s="332" t="str">
        <f>B24</f>
        <v>0 - 13</v>
      </c>
      <c r="C26" s="260" t="s">
        <v>48</v>
      </c>
      <c r="D26" s="261"/>
      <c r="E26" s="261"/>
      <c r="F26" s="262"/>
      <c r="G26" s="260" t="s">
        <v>39</v>
      </c>
      <c r="H26" s="261"/>
      <c r="I26" s="261"/>
      <c r="J26" s="261"/>
      <c r="K26" s="262"/>
      <c r="L26" s="290" t="s">
        <v>29</v>
      </c>
      <c r="M26" s="290">
        <v>300</v>
      </c>
    </row>
    <row r="27" spans="1:13" ht="15" customHeight="1">
      <c r="A27" s="18"/>
      <c r="B27" s="332"/>
      <c r="C27" s="260"/>
      <c r="D27" s="261"/>
      <c r="E27" s="261"/>
      <c r="F27" s="262"/>
      <c r="G27" s="260"/>
      <c r="H27" s="261"/>
      <c r="I27" s="261"/>
      <c r="J27" s="261"/>
      <c r="K27" s="262"/>
      <c r="L27" s="290"/>
      <c r="M27" s="290"/>
    </row>
    <row r="28" spans="1:13" ht="12.75" customHeight="1">
      <c r="A28" s="18"/>
      <c r="B28" s="332"/>
      <c r="C28" s="260"/>
      <c r="D28" s="261"/>
      <c r="E28" s="261"/>
      <c r="F28" s="262"/>
      <c r="G28" s="260"/>
      <c r="H28" s="261"/>
      <c r="I28" s="261"/>
      <c r="J28" s="261"/>
      <c r="K28" s="262"/>
      <c r="L28" s="290"/>
      <c r="M28" s="290"/>
    </row>
    <row r="29" spans="1:13" ht="39" customHeight="1" hidden="1">
      <c r="A29" s="18"/>
      <c r="B29" s="332"/>
      <c r="C29" s="260"/>
      <c r="D29" s="261"/>
      <c r="E29" s="261"/>
      <c r="F29" s="262"/>
      <c r="G29" s="260"/>
      <c r="H29" s="261"/>
      <c r="I29" s="261"/>
      <c r="J29" s="261"/>
      <c r="K29" s="262"/>
      <c r="L29" s="71"/>
      <c r="M29" s="71"/>
    </row>
    <row r="30" spans="1:13" ht="0.75" customHeight="1">
      <c r="A30" s="18"/>
      <c r="B30" s="332"/>
      <c r="C30" s="260"/>
      <c r="D30" s="261"/>
      <c r="E30" s="261"/>
      <c r="F30" s="262"/>
      <c r="G30" s="260"/>
      <c r="H30" s="261"/>
      <c r="I30" s="261"/>
      <c r="J30" s="261"/>
      <c r="K30" s="262"/>
      <c r="L30" s="71"/>
      <c r="M30" s="71"/>
    </row>
    <row r="31" spans="1:13" ht="21" customHeight="1">
      <c r="A31" s="18"/>
      <c r="B31" s="332"/>
      <c r="C31" s="293"/>
      <c r="D31" s="294"/>
      <c r="E31" s="294"/>
      <c r="F31" s="295"/>
      <c r="G31" s="287" t="s">
        <v>51</v>
      </c>
      <c r="H31" s="288"/>
      <c r="I31" s="288"/>
      <c r="J31" s="288"/>
      <c r="K31" s="289"/>
      <c r="L31" s="290" t="s">
        <v>22</v>
      </c>
      <c r="M31" s="290">
        <v>91000</v>
      </c>
    </row>
    <row r="32" spans="1:13" ht="15.75">
      <c r="A32" s="18"/>
      <c r="B32" s="332"/>
      <c r="C32" s="293"/>
      <c r="D32" s="294"/>
      <c r="E32" s="294"/>
      <c r="F32" s="295"/>
      <c r="G32" s="287"/>
      <c r="H32" s="288"/>
      <c r="I32" s="288"/>
      <c r="J32" s="288"/>
      <c r="K32" s="289"/>
      <c r="L32" s="290"/>
      <c r="M32" s="290"/>
    </row>
    <row r="33" spans="1:13" ht="13.5" customHeight="1">
      <c r="A33" s="18"/>
      <c r="B33" s="332"/>
      <c r="C33" s="293"/>
      <c r="D33" s="294"/>
      <c r="E33" s="294"/>
      <c r="F33" s="295"/>
      <c r="G33" s="287"/>
      <c r="H33" s="288"/>
      <c r="I33" s="288"/>
      <c r="J33" s="288"/>
      <c r="K33" s="289"/>
      <c r="L33" s="290"/>
      <c r="M33" s="290"/>
    </row>
    <row r="34" spans="1:13" ht="61.5" customHeight="1">
      <c r="A34" s="19"/>
      <c r="B34" s="332"/>
      <c r="C34" s="293"/>
      <c r="D34" s="294"/>
      <c r="E34" s="294"/>
      <c r="F34" s="295"/>
      <c r="G34" s="287" t="s">
        <v>52</v>
      </c>
      <c r="H34" s="288"/>
      <c r="I34" s="288"/>
      <c r="J34" s="288"/>
      <c r="K34" s="289"/>
      <c r="L34" s="71" t="s">
        <v>22</v>
      </c>
      <c r="M34" s="71">
        <f>13000*7</f>
        <v>91000</v>
      </c>
    </row>
    <row r="35" spans="1:13" ht="0" customHeight="1" hidden="1">
      <c r="A35" s="71"/>
      <c r="B35" s="332"/>
      <c r="C35" s="293"/>
      <c r="D35" s="294"/>
      <c r="E35" s="294"/>
      <c r="F35" s="295"/>
      <c r="G35" s="287"/>
      <c r="H35" s="288"/>
      <c r="I35" s="288"/>
      <c r="J35" s="288"/>
      <c r="K35" s="289"/>
      <c r="L35" s="27"/>
      <c r="M35" s="27"/>
    </row>
    <row r="36" spans="1:13" ht="0" customHeight="1" hidden="1">
      <c r="A36" s="19"/>
      <c r="B36" s="83"/>
      <c r="C36" s="21"/>
      <c r="D36" s="21"/>
      <c r="E36" s="21"/>
      <c r="F36" s="21"/>
      <c r="G36" s="20"/>
      <c r="H36" s="21"/>
      <c r="I36" s="21"/>
      <c r="J36" s="21"/>
      <c r="K36" s="22"/>
      <c r="L36" s="29"/>
      <c r="M36" s="29"/>
    </row>
    <row r="37" spans="1:13" ht="3" customHeight="1">
      <c r="A37" s="71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27"/>
      <c r="M37" s="27"/>
    </row>
    <row r="38" spans="1:13" ht="9.75" customHeight="1">
      <c r="A38" s="28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6"/>
      <c r="M38" s="26"/>
    </row>
    <row r="39" spans="1:13" ht="9.75" customHeight="1">
      <c r="A39" s="28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6"/>
      <c r="M39" s="26"/>
    </row>
    <row r="40" spans="1:14" ht="21" customHeight="1">
      <c r="A40" s="12"/>
      <c r="B40" s="12"/>
      <c r="C40" s="13" t="s">
        <v>41</v>
      </c>
      <c r="D40" s="13"/>
      <c r="E40" s="13"/>
      <c r="F40" s="13"/>
      <c r="G40" s="13"/>
      <c r="H40" s="13"/>
      <c r="I40" s="13"/>
      <c r="J40" s="13"/>
      <c r="K40" s="12" t="s">
        <v>31</v>
      </c>
      <c r="L40" s="12"/>
      <c r="M40" s="17"/>
      <c r="N40" s="24"/>
    </row>
    <row r="41" spans="1:14" ht="15.75">
      <c r="A41" s="12"/>
      <c r="B41" s="12"/>
      <c r="C41" s="12"/>
      <c r="D41" s="12" t="s">
        <v>38</v>
      </c>
      <c r="E41" s="12"/>
      <c r="F41" s="12"/>
      <c r="G41" s="12"/>
      <c r="H41" s="12"/>
      <c r="I41" s="12"/>
      <c r="J41" s="12"/>
      <c r="K41" s="12"/>
      <c r="L41" s="12"/>
      <c r="M41" s="17"/>
      <c r="N41" s="24"/>
    </row>
    <row r="42" spans="1:14" ht="15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7"/>
      <c r="N42" s="24"/>
    </row>
    <row r="43" spans="1:16" ht="15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7"/>
      <c r="N43" s="24"/>
      <c r="P43" t="s">
        <v>49</v>
      </c>
    </row>
    <row r="44" spans="1:14" ht="15.75">
      <c r="A44" s="286" t="s">
        <v>17</v>
      </c>
      <c r="B44" s="286"/>
      <c r="C44" s="286"/>
      <c r="D44" s="286"/>
      <c r="E44" s="286"/>
      <c r="F44" s="286"/>
      <c r="G44" s="286"/>
      <c r="H44" s="286"/>
      <c r="I44" s="286"/>
      <c r="J44" s="12"/>
      <c r="K44" s="12" t="s">
        <v>30</v>
      </c>
      <c r="L44" s="12"/>
      <c r="M44" s="17"/>
      <c r="N44" s="24"/>
    </row>
    <row r="45" spans="1:14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</row>
    <row r="46" spans="1:14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</row>
    <row r="47" spans="1:14" ht="18.75">
      <c r="A47" s="256" t="s">
        <v>18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4"/>
    </row>
    <row r="48" spans="1:13" ht="18.75">
      <c r="A48" s="257" t="s">
        <v>62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</row>
    <row r="49" spans="1:13" ht="18.75">
      <c r="A49" s="257" t="s">
        <v>61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</row>
    <row r="50" spans="1:13" ht="13.5" thickBo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5.75">
      <c r="A51" s="36" t="s">
        <v>15</v>
      </c>
      <c r="B51" s="37" t="s">
        <v>6</v>
      </c>
      <c r="C51" s="38" t="s">
        <v>7</v>
      </c>
      <c r="D51" s="39"/>
      <c r="E51" s="39"/>
      <c r="F51" s="40"/>
      <c r="G51" s="38" t="s">
        <v>9</v>
      </c>
      <c r="H51" s="39"/>
      <c r="I51" s="39"/>
      <c r="J51" s="39"/>
      <c r="K51" s="40"/>
      <c r="L51" s="37" t="s">
        <v>11</v>
      </c>
      <c r="M51" s="37" t="s">
        <v>13</v>
      </c>
    </row>
    <row r="52" spans="1:13" ht="16.5" thickBot="1">
      <c r="A52" s="41" t="s">
        <v>16</v>
      </c>
      <c r="B52" s="42" t="s">
        <v>28</v>
      </c>
      <c r="C52" s="43" t="s">
        <v>8</v>
      </c>
      <c r="D52" s="25"/>
      <c r="E52" s="25"/>
      <c r="F52" s="44"/>
      <c r="G52" s="43" t="s">
        <v>10</v>
      </c>
      <c r="H52" s="25"/>
      <c r="I52" s="25"/>
      <c r="J52" s="25"/>
      <c r="K52" s="44"/>
      <c r="L52" s="42" t="s">
        <v>12</v>
      </c>
      <c r="M52" s="42" t="s">
        <v>14</v>
      </c>
    </row>
    <row r="53" spans="1:13" ht="20.25" thickBot="1">
      <c r="A53" s="96" t="s">
        <v>19</v>
      </c>
      <c r="B53" s="97"/>
      <c r="C53" s="98" t="s">
        <v>32</v>
      </c>
      <c r="D53" s="99"/>
      <c r="E53" s="39"/>
      <c r="F53" s="39"/>
      <c r="G53" s="39"/>
      <c r="H53" s="39"/>
      <c r="I53" s="39"/>
      <c r="J53" s="39"/>
      <c r="K53" s="39"/>
      <c r="L53" s="100"/>
      <c r="M53" s="101"/>
    </row>
    <row r="54" spans="1:13" ht="16.5" thickTop="1">
      <c r="A54" s="84"/>
      <c r="B54" s="270" t="s">
        <v>63</v>
      </c>
      <c r="C54" s="86" t="s">
        <v>4</v>
      </c>
      <c r="D54" s="86"/>
      <c r="E54" s="86"/>
      <c r="F54" s="86"/>
      <c r="G54" s="279" t="s">
        <v>56</v>
      </c>
      <c r="H54" s="280"/>
      <c r="I54" s="280"/>
      <c r="J54" s="280"/>
      <c r="K54" s="281"/>
      <c r="L54" s="285" t="s">
        <v>33</v>
      </c>
      <c r="M54" s="285">
        <v>2.8</v>
      </c>
    </row>
    <row r="55" spans="1:13" ht="15.75">
      <c r="A55" s="18"/>
      <c r="B55" s="271"/>
      <c r="C55" s="88" t="s">
        <v>53</v>
      </c>
      <c r="D55" s="25"/>
      <c r="E55" s="25"/>
      <c r="F55" s="62"/>
      <c r="G55" s="282"/>
      <c r="H55" s="283"/>
      <c r="I55" s="283"/>
      <c r="J55" s="283"/>
      <c r="K55" s="284"/>
      <c r="L55" s="235"/>
      <c r="M55" s="235"/>
    </row>
    <row r="56" spans="1:13" ht="3.75" customHeight="1">
      <c r="A56" s="89"/>
      <c r="B56" s="90"/>
      <c r="C56" s="253"/>
      <c r="D56" s="254"/>
      <c r="E56" s="254"/>
      <c r="F56" s="255"/>
      <c r="G56" s="91"/>
      <c r="H56" s="91"/>
      <c r="I56" s="91"/>
      <c r="J56" s="91"/>
      <c r="K56" s="92"/>
      <c r="L56" s="18"/>
      <c r="M56" s="18"/>
    </row>
    <row r="57" spans="1:13" ht="20.25" thickBot="1">
      <c r="A57" s="50" t="s">
        <v>20</v>
      </c>
      <c r="B57" s="51"/>
      <c r="C57" s="94" t="s">
        <v>25</v>
      </c>
      <c r="D57" s="52"/>
      <c r="E57" s="52"/>
      <c r="F57" s="52"/>
      <c r="G57" s="53"/>
      <c r="H57" s="53"/>
      <c r="I57" s="53"/>
      <c r="J57" s="53"/>
      <c r="K57" s="53"/>
      <c r="L57" s="54"/>
      <c r="M57" s="55"/>
    </row>
    <row r="58" spans="1:13" ht="60" customHeight="1" thickTop="1">
      <c r="A58" s="18"/>
      <c r="B58" s="270" t="s">
        <v>63</v>
      </c>
      <c r="C58" s="272" t="s">
        <v>3</v>
      </c>
      <c r="D58" s="273"/>
      <c r="E58" s="273"/>
      <c r="F58" s="274"/>
      <c r="G58" s="275" t="s">
        <v>40</v>
      </c>
      <c r="H58" s="276"/>
      <c r="I58" s="276"/>
      <c r="J58" s="276"/>
      <c r="K58" s="277"/>
      <c r="L58" s="18"/>
      <c r="M58" s="18">
        <v>1120</v>
      </c>
    </row>
    <row r="59" spans="1:13" ht="15" customHeight="1">
      <c r="A59" s="18"/>
      <c r="B59" s="271"/>
      <c r="C59" s="240"/>
      <c r="D59" s="241"/>
      <c r="E59" s="241"/>
      <c r="F59" s="242"/>
      <c r="G59" s="278"/>
      <c r="H59" s="276"/>
      <c r="I59" s="276"/>
      <c r="J59" s="276"/>
      <c r="K59" s="277"/>
      <c r="L59" s="18"/>
      <c r="M59" s="18"/>
    </row>
    <row r="60" spans="1:13" ht="15.75" customHeight="1" hidden="1">
      <c r="A60" s="18"/>
      <c r="B60" s="56"/>
      <c r="C60" s="240"/>
      <c r="D60" s="241"/>
      <c r="E60" s="241"/>
      <c r="F60" s="242"/>
      <c r="G60" s="278"/>
      <c r="H60" s="276"/>
      <c r="I60" s="276"/>
      <c r="J60" s="276"/>
      <c r="K60" s="277"/>
      <c r="L60" s="235" t="s">
        <v>23</v>
      </c>
      <c r="M60" s="235">
        <f>13000*(0.6+2.2)/2*0.4*2*0.5</f>
        <v>7280</v>
      </c>
    </row>
    <row r="61" spans="1:13" ht="15.75" customHeight="1" hidden="1">
      <c r="A61" s="18"/>
      <c r="B61" s="85"/>
      <c r="C61" s="243"/>
      <c r="D61" s="244"/>
      <c r="E61" s="244"/>
      <c r="F61" s="245"/>
      <c r="G61" s="278"/>
      <c r="H61" s="276"/>
      <c r="I61" s="276"/>
      <c r="J61" s="276"/>
      <c r="K61" s="277"/>
      <c r="L61" s="236"/>
      <c r="M61" s="236"/>
    </row>
    <row r="62" spans="1:13" ht="2.25" customHeight="1" thickBot="1">
      <c r="A62" s="63" t="s">
        <v>21</v>
      </c>
      <c r="B62" s="64"/>
      <c r="C62" s="65" t="s">
        <v>37</v>
      </c>
      <c r="D62" s="66"/>
      <c r="E62" s="66"/>
      <c r="F62" s="67"/>
      <c r="G62" s="68"/>
      <c r="H62" s="69"/>
      <c r="I62" s="69"/>
      <c r="J62" s="69"/>
      <c r="K62" s="70"/>
      <c r="L62" s="71"/>
      <c r="M62" s="71"/>
    </row>
    <row r="63" spans="1:13" ht="16.5" hidden="1" thickBot="1">
      <c r="A63" s="48"/>
      <c r="B63" s="86"/>
      <c r="C63" s="296" t="s">
        <v>35</v>
      </c>
      <c r="D63" s="297"/>
      <c r="E63" s="297"/>
      <c r="F63" s="298"/>
      <c r="G63" s="279" t="s">
        <v>5</v>
      </c>
      <c r="H63" s="312"/>
      <c r="I63" s="312"/>
      <c r="J63" s="312"/>
      <c r="K63" s="313"/>
      <c r="L63" s="18" t="s">
        <v>23</v>
      </c>
      <c r="M63" s="18">
        <v>9</v>
      </c>
    </row>
    <row r="64" spans="1:13" ht="16.5" hidden="1" thickBot="1">
      <c r="A64" s="48"/>
      <c r="B64" s="291" t="s">
        <v>57</v>
      </c>
      <c r="C64" s="299"/>
      <c r="D64" s="300"/>
      <c r="E64" s="300"/>
      <c r="F64" s="301"/>
      <c r="G64" s="314"/>
      <c r="H64" s="315"/>
      <c r="I64" s="315"/>
      <c r="J64" s="315"/>
      <c r="K64" s="316"/>
      <c r="L64" s="18" t="s">
        <v>36</v>
      </c>
      <c r="M64" s="18">
        <v>1</v>
      </c>
    </row>
    <row r="65" spans="1:13" ht="16.5" hidden="1" thickBot="1">
      <c r="A65" s="72"/>
      <c r="B65" s="292"/>
      <c r="C65" s="302"/>
      <c r="D65" s="303"/>
      <c r="E65" s="303"/>
      <c r="F65" s="304"/>
      <c r="G65" s="317"/>
      <c r="H65" s="318"/>
      <c r="I65" s="318"/>
      <c r="J65" s="318"/>
      <c r="K65" s="319"/>
      <c r="L65" s="72" t="s">
        <v>23</v>
      </c>
      <c r="M65" s="72">
        <v>10.5</v>
      </c>
    </row>
    <row r="66" spans="1:13" ht="20.25" thickBot="1">
      <c r="A66" s="74" t="s">
        <v>21</v>
      </c>
      <c r="B66" s="75"/>
      <c r="C66" s="263" t="s">
        <v>27</v>
      </c>
      <c r="D66" s="263"/>
      <c r="E66" s="263"/>
      <c r="F66" s="263"/>
      <c r="G66" s="76"/>
      <c r="H66" s="76"/>
      <c r="I66" s="76"/>
      <c r="J66" s="76"/>
      <c r="K66" s="76"/>
      <c r="L66" s="77"/>
      <c r="M66" s="78"/>
    </row>
    <row r="67" spans="1:13" ht="57" customHeight="1" thickTop="1">
      <c r="A67" s="79"/>
      <c r="B67" s="93" t="s">
        <v>63</v>
      </c>
      <c r="C67" s="267" t="s">
        <v>42</v>
      </c>
      <c r="D67" s="268"/>
      <c r="E67" s="268"/>
      <c r="F67" s="269"/>
      <c r="G67" s="267" t="s">
        <v>58</v>
      </c>
      <c r="H67" s="268"/>
      <c r="I67" s="268"/>
      <c r="J67" s="268"/>
      <c r="K67" s="269"/>
      <c r="L67" s="79" t="s">
        <v>23</v>
      </c>
      <c r="M67" s="79">
        <v>1240</v>
      </c>
    </row>
    <row r="68" spans="1:13" ht="19.5">
      <c r="A68" s="63" t="s">
        <v>24</v>
      </c>
      <c r="B68" s="87"/>
      <c r="C68" s="95" t="s">
        <v>26</v>
      </c>
      <c r="D68" s="66"/>
      <c r="E68" s="69"/>
      <c r="F68" s="69"/>
      <c r="G68" s="258"/>
      <c r="H68" s="258"/>
      <c r="I68" s="258"/>
      <c r="J68" s="258"/>
      <c r="K68" s="258"/>
      <c r="L68" s="81"/>
      <c r="M68" s="82"/>
    </row>
    <row r="69" spans="1:13" ht="15.75">
      <c r="A69" s="84"/>
      <c r="B69" s="259" t="s">
        <v>63</v>
      </c>
      <c r="C69" s="260" t="s">
        <v>48</v>
      </c>
      <c r="D69" s="261"/>
      <c r="E69" s="261"/>
      <c r="F69" s="262"/>
      <c r="G69" s="260" t="s">
        <v>64</v>
      </c>
      <c r="H69" s="261"/>
      <c r="I69" s="261"/>
      <c r="J69" s="261"/>
      <c r="K69" s="262"/>
      <c r="L69" s="234" t="s">
        <v>29</v>
      </c>
      <c r="M69" s="234">
        <v>50</v>
      </c>
    </row>
    <row r="70" spans="1:13" ht="15.75">
      <c r="A70" s="18"/>
      <c r="B70" s="259"/>
      <c r="C70" s="260"/>
      <c r="D70" s="261"/>
      <c r="E70" s="261"/>
      <c r="F70" s="262"/>
      <c r="G70" s="260"/>
      <c r="H70" s="261"/>
      <c r="I70" s="261"/>
      <c r="J70" s="261"/>
      <c r="K70" s="262"/>
      <c r="L70" s="235"/>
      <c r="M70" s="235"/>
    </row>
    <row r="71" spans="1:13" ht="15.75">
      <c r="A71" s="18"/>
      <c r="B71" s="259"/>
      <c r="C71" s="260"/>
      <c r="D71" s="261"/>
      <c r="E71" s="261"/>
      <c r="F71" s="262"/>
      <c r="G71" s="260"/>
      <c r="H71" s="261"/>
      <c r="I71" s="261"/>
      <c r="J71" s="261"/>
      <c r="K71" s="262"/>
      <c r="L71" s="235"/>
      <c r="M71" s="235"/>
    </row>
    <row r="72" spans="1:13" ht="8.25" customHeight="1">
      <c r="A72" s="18"/>
      <c r="B72" s="259"/>
      <c r="C72" s="260"/>
      <c r="D72" s="261"/>
      <c r="E72" s="261"/>
      <c r="F72" s="262"/>
      <c r="G72" s="260"/>
      <c r="H72" s="261"/>
      <c r="I72" s="261"/>
      <c r="J72" s="261"/>
      <c r="K72" s="262"/>
      <c r="L72" s="235"/>
      <c r="M72" s="235"/>
    </row>
    <row r="73" spans="1:13" ht="15.75" hidden="1">
      <c r="A73" s="18"/>
      <c r="B73" s="259"/>
      <c r="C73" s="260"/>
      <c r="D73" s="261"/>
      <c r="E73" s="261"/>
      <c r="F73" s="262"/>
      <c r="G73" s="260"/>
      <c r="H73" s="261"/>
      <c r="I73" s="261"/>
      <c r="J73" s="261"/>
      <c r="K73" s="262"/>
      <c r="L73" s="236"/>
      <c r="M73" s="236"/>
    </row>
    <row r="74" spans="1:13" ht="15.75">
      <c r="A74" s="18"/>
      <c r="B74" s="259"/>
      <c r="C74" s="293"/>
      <c r="D74" s="294"/>
      <c r="E74" s="294"/>
      <c r="F74" s="295"/>
      <c r="G74" s="287" t="s">
        <v>59</v>
      </c>
      <c r="H74" s="288"/>
      <c r="I74" s="288"/>
      <c r="J74" s="288"/>
      <c r="K74" s="289"/>
      <c r="L74" s="290" t="s">
        <v>22</v>
      </c>
      <c r="M74" s="290">
        <v>14000</v>
      </c>
    </row>
    <row r="75" spans="1:13" ht="15.75">
      <c r="A75" s="18"/>
      <c r="B75" s="259"/>
      <c r="C75" s="293"/>
      <c r="D75" s="294"/>
      <c r="E75" s="294"/>
      <c r="F75" s="295"/>
      <c r="G75" s="287"/>
      <c r="H75" s="288"/>
      <c r="I75" s="288"/>
      <c r="J75" s="288"/>
      <c r="K75" s="289"/>
      <c r="L75" s="290"/>
      <c r="M75" s="290"/>
    </row>
    <row r="76" spans="1:13" ht="15.75">
      <c r="A76" s="18"/>
      <c r="B76" s="259"/>
      <c r="C76" s="293"/>
      <c r="D76" s="294"/>
      <c r="E76" s="294"/>
      <c r="F76" s="295"/>
      <c r="G76" s="287"/>
      <c r="H76" s="288"/>
      <c r="I76" s="288"/>
      <c r="J76" s="288"/>
      <c r="K76" s="289"/>
      <c r="L76" s="290"/>
      <c r="M76" s="290"/>
    </row>
    <row r="77" spans="1:13" ht="15.75">
      <c r="A77" s="19"/>
      <c r="B77" s="259"/>
      <c r="C77" s="293"/>
      <c r="D77" s="294"/>
      <c r="E77" s="294"/>
      <c r="F77" s="295"/>
      <c r="G77" s="287" t="s">
        <v>60</v>
      </c>
      <c r="H77" s="288"/>
      <c r="I77" s="288"/>
      <c r="J77" s="288"/>
      <c r="K77" s="289"/>
      <c r="L77" s="234" t="s">
        <v>22</v>
      </c>
      <c r="M77" s="234">
        <v>14000</v>
      </c>
    </row>
    <row r="78" spans="1:13" ht="48" customHeight="1">
      <c r="A78" s="71"/>
      <c r="B78" s="259"/>
      <c r="C78" s="293"/>
      <c r="D78" s="294"/>
      <c r="E78" s="294"/>
      <c r="F78" s="295"/>
      <c r="G78" s="287"/>
      <c r="H78" s="288"/>
      <c r="I78" s="288"/>
      <c r="J78" s="288"/>
      <c r="K78" s="289"/>
      <c r="L78" s="236"/>
      <c r="M78" s="236"/>
    </row>
    <row r="79" spans="1:13" ht="0.75" customHeight="1">
      <c r="A79" s="19"/>
      <c r="B79" s="83"/>
      <c r="C79" s="21"/>
      <c r="D79" s="21"/>
      <c r="E79" s="21"/>
      <c r="F79" s="21"/>
      <c r="G79" s="20"/>
      <c r="H79" s="21"/>
      <c r="I79" s="21"/>
      <c r="J79" s="21"/>
      <c r="K79" s="22"/>
      <c r="L79" s="29"/>
      <c r="M79" s="29"/>
    </row>
    <row r="80" spans="1:13" ht="0.75" customHeight="1">
      <c r="A80" s="71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27"/>
      <c r="M80" s="27"/>
    </row>
    <row r="81" spans="1:13" ht="15.75">
      <c r="A81" s="28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6"/>
      <c r="M81" s="26"/>
    </row>
    <row r="82" spans="1:13" ht="15.75">
      <c r="A82" s="28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6"/>
      <c r="M82" s="26"/>
    </row>
    <row r="83" spans="1:13" ht="15.75">
      <c r="A83" s="12"/>
      <c r="B83" s="12"/>
      <c r="C83" s="13" t="s">
        <v>41</v>
      </c>
      <c r="D83" s="13"/>
      <c r="E83" s="13"/>
      <c r="F83" s="13"/>
      <c r="G83" s="13"/>
      <c r="H83" s="13"/>
      <c r="I83" s="13"/>
      <c r="J83" s="13"/>
      <c r="K83" s="12" t="s">
        <v>31</v>
      </c>
      <c r="L83" s="12"/>
      <c r="M83" s="17"/>
    </row>
    <row r="84" spans="1:13" ht="15.75">
      <c r="A84" s="12"/>
      <c r="B84" s="12"/>
      <c r="C84" s="12"/>
      <c r="D84" s="12" t="s">
        <v>38</v>
      </c>
      <c r="E84" s="12"/>
      <c r="F84" s="12"/>
      <c r="G84" s="12"/>
      <c r="H84" s="12"/>
      <c r="I84" s="12"/>
      <c r="J84" s="12"/>
      <c r="K84" s="12"/>
      <c r="L84" s="12"/>
      <c r="M84" s="17"/>
    </row>
    <row r="85" spans="1:13" ht="15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7"/>
    </row>
    <row r="86" spans="1:13" ht="15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7"/>
    </row>
    <row r="87" spans="1:13" ht="15.75">
      <c r="A87" s="286" t="s">
        <v>17</v>
      </c>
      <c r="B87" s="286"/>
      <c r="C87" s="286"/>
      <c r="D87" s="286"/>
      <c r="E87" s="286"/>
      <c r="F87" s="286"/>
      <c r="G87" s="286"/>
      <c r="H87" s="286"/>
      <c r="I87" s="286"/>
      <c r="J87" s="12"/>
      <c r="K87" s="12" t="s">
        <v>30</v>
      </c>
      <c r="L87" s="12"/>
      <c r="M87" s="17"/>
    </row>
    <row r="89" spans="1:13" ht="12.75">
      <c r="A89" s="23"/>
      <c r="B89" s="23"/>
      <c r="C89" s="23"/>
      <c r="D89" s="23" t="s">
        <v>65</v>
      </c>
      <c r="E89" s="23"/>
      <c r="F89" s="23"/>
      <c r="G89" s="23"/>
      <c r="H89" s="23"/>
      <c r="I89" s="23"/>
      <c r="J89" s="23"/>
      <c r="K89" s="23"/>
      <c r="L89" s="23"/>
      <c r="M89" s="23"/>
    </row>
    <row r="90" spans="1:13" ht="18.75">
      <c r="A90" s="256" t="s">
        <v>18</v>
      </c>
      <c r="B90" s="256"/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</row>
    <row r="91" spans="1:13" ht="18.75">
      <c r="A91" s="257" t="s">
        <v>66</v>
      </c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</row>
    <row r="92" spans="1:13" ht="18.75">
      <c r="A92" s="257" t="s">
        <v>82</v>
      </c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</row>
    <row r="93" spans="1:13" ht="13.5" thickBo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.75">
      <c r="A94" s="36" t="s">
        <v>15</v>
      </c>
      <c r="B94" s="37" t="s">
        <v>6</v>
      </c>
      <c r="C94" s="38" t="s">
        <v>7</v>
      </c>
      <c r="D94" s="39"/>
      <c r="E94" s="39"/>
      <c r="F94" s="40"/>
      <c r="G94" s="38" t="s">
        <v>9</v>
      </c>
      <c r="H94" s="39"/>
      <c r="I94" s="39"/>
      <c r="J94" s="39"/>
      <c r="K94" s="40"/>
      <c r="L94" s="37" t="s">
        <v>11</v>
      </c>
      <c r="M94" s="37" t="s">
        <v>13</v>
      </c>
    </row>
    <row r="95" spans="1:13" ht="16.5" thickBot="1">
      <c r="A95" s="41" t="s">
        <v>16</v>
      </c>
      <c r="B95" s="42" t="s">
        <v>28</v>
      </c>
      <c r="C95" s="43" t="s">
        <v>8</v>
      </c>
      <c r="D95" s="25"/>
      <c r="E95" s="25"/>
      <c r="F95" s="44"/>
      <c r="G95" s="43" t="s">
        <v>10</v>
      </c>
      <c r="H95" s="25"/>
      <c r="I95" s="25"/>
      <c r="J95" s="25"/>
      <c r="K95" s="44"/>
      <c r="L95" s="42" t="s">
        <v>12</v>
      </c>
      <c r="M95" s="42" t="s">
        <v>14</v>
      </c>
    </row>
    <row r="96" spans="1:13" ht="20.25" thickBot="1">
      <c r="A96" s="96" t="s">
        <v>19</v>
      </c>
      <c r="B96" s="97"/>
      <c r="C96" s="98" t="s">
        <v>32</v>
      </c>
      <c r="D96" s="99"/>
      <c r="E96" s="39"/>
      <c r="F96" s="39"/>
      <c r="G96" s="39"/>
      <c r="H96" s="39"/>
      <c r="I96" s="39"/>
      <c r="J96" s="39"/>
      <c r="K96" s="39"/>
      <c r="L96" s="100"/>
      <c r="M96" s="101"/>
    </row>
    <row r="97" spans="1:13" ht="16.5" thickTop="1">
      <c r="A97" s="84"/>
      <c r="B97" s="270" t="s">
        <v>67</v>
      </c>
      <c r="C97" s="86" t="s">
        <v>4</v>
      </c>
      <c r="D97" s="86"/>
      <c r="E97" s="86"/>
      <c r="F97" s="86"/>
      <c r="G97" s="279" t="s">
        <v>56</v>
      </c>
      <c r="H97" s="280"/>
      <c r="I97" s="280"/>
      <c r="J97" s="280"/>
      <c r="K97" s="281"/>
      <c r="L97" s="285" t="s">
        <v>33</v>
      </c>
      <c r="M97" s="285">
        <v>2.8</v>
      </c>
    </row>
    <row r="98" spans="1:13" ht="15.75">
      <c r="A98" s="18"/>
      <c r="B98" s="271"/>
      <c r="C98" s="88" t="s">
        <v>53</v>
      </c>
      <c r="D98" s="25"/>
      <c r="E98" s="25"/>
      <c r="F98" s="62"/>
      <c r="G98" s="282"/>
      <c r="H98" s="283"/>
      <c r="I98" s="283"/>
      <c r="J98" s="283"/>
      <c r="K98" s="284"/>
      <c r="L98" s="235"/>
      <c r="M98" s="235"/>
    </row>
    <row r="99" spans="1:13" ht="15.75">
      <c r="A99" s="89"/>
      <c r="B99" s="90"/>
      <c r="C99" s="253"/>
      <c r="D99" s="254"/>
      <c r="E99" s="254"/>
      <c r="F99" s="255"/>
      <c r="G99" s="91"/>
      <c r="H99" s="91"/>
      <c r="I99" s="91"/>
      <c r="J99" s="91"/>
      <c r="K99" s="92"/>
      <c r="L99" s="18"/>
      <c r="M99" s="18"/>
    </row>
    <row r="100" spans="1:13" ht="20.25" thickBot="1">
      <c r="A100" s="50" t="s">
        <v>20</v>
      </c>
      <c r="B100" s="51"/>
      <c r="C100" s="94" t="s">
        <v>25</v>
      </c>
      <c r="D100" s="52"/>
      <c r="E100" s="52"/>
      <c r="F100" s="52"/>
      <c r="G100" s="53"/>
      <c r="H100" s="53"/>
      <c r="I100" s="53"/>
      <c r="J100" s="53"/>
      <c r="K100" s="53"/>
      <c r="L100" s="54"/>
      <c r="M100" s="55"/>
    </row>
    <row r="101" spans="1:13" ht="2.25" customHeight="1" thickTop="1">
      <c r="A101" s="18"/>
      <c r="B101" s="305" t="s">
        <v>67</v>
      </c>
      <c r="C101" s="272" t="s">
        <v>3</v>
      </c>
      <c r="D101" s="273"/>
      <c r="E101" s="273"/>
      <c r="F101" s="274"/>
      <c r="G101" s="275" t="s">
        <v>40</v>
      </c>
      <c r="H101" s="276"/>
      <c r="I101" s="276"/>
      <c r="J101" s="276"/>
      <c r="K101" s="277"/>
      <c r="L101" s="18"/>
      <c r="M101" s="18">
        <v>1120</v>
      </c>
    </row>
    <row r="102" spans="1:13" ht="15.75">
      <c r="A102" s="18"/>
      <c r="B102" s="271"/>
      <c r="C102" s="240"/>
      <c r="D102" s="241"/>
      <c r="E102" s="241"/>
      <c r="F102" s="242"/>
      <c r="G102" s="278"/>
      <c r="H102" s="276"/>
      <c r="I102" s="276"/>
      <c r="J102" s="276"/>
      <c r="K102" s="277"/>
      <c r="L102" s="18"/>
      <c r="M102" s="18"/>
    </row>
    <row r="103" spans="1:13" ht="15.75">
      <c r="A103" s="18"/>
      <c r="B103" s="306"/>
      <c r="C103" s="240"/>
      <c r="D103" s="241"/>
      <c r="E103" s="241"/>
      <c r="F103" s="242"/>
      <c r="G103" s="278"/>
      <c r="H103" s="276"/>
      <c r="I103" s="276"/>
      <c r="J103" s="276"/>
      <c r="K103" s="277"/>
      <c r="L103" s="235" t="s">
        <v>23</v>
      </c>
      <c r="M103" s="235">
        <v>1120</v>
      </c>
    </row>
    <row r="104" spans="1:15" ht="16.5" thickBot="1">
      <c r="A104" s="18"/>
      <c r="B104" s="307"/>
      <c r="C104" s="243"/>
      <c r="D104" s="244"/>
      <c r="E104" s="244"/>
      <c r="F104" s="245"/>
      <c r="G104" s="278"/>
      <c r="H104" s="276"/>
      <c r="I104" s="276"/>
      <c r="J104" s="276"/>
      <c r="K104" s="277"/>
      <c r="L104" s="236"/>
      <c r="M104" s="236"/>
      <c r="O104" t="s">
        <v>72</v>
      </c>
    </row>
    <row r="105" spans="1:13" ht="16.5" hidden="1" thickBot="1">
      <c r="A105" s="63" t="s">
        <v>21</v>
      </c>
      <c r="B105" s="64"/>
      <c r="C105" s="65" t="s">
        <v>37</v>
      </c>
      <c r="D105" s="66"/>
      <c r="E105" s="66"/>
      <c r="F105" s="67"/>
      <c r="G105" s="68"/>
      <c r="H105" s="69"/>
      <c r="I105" s="69"/>
      <c r="J105" s="69"/>
      <c r="K105" s="70"/>
      <c r="L105" s="71"/>
      <c r="M105" s="71"/>
    </row>
    <row r="106" spans="1:13" ht="16.5" hidden="1" thickBot="1">
      <c r="A106" s="48"/>
      <c r="B106" s="86"/>
      <c r="C106" s="296" t="s">
        <v>35</v>
      </c>
      <c r="D106" s="297"/>
      <c r="E106" s="297"/>
      <c r="F106" s="298"/>
      <c r="G106" s="279" t="s">
        <v>5</v>
      </c>
      <c r="H106" s="312"/>
      <c r="I106" s="312"/>
      <c r="J106" s="312"/>
      <c r="K106" s="313"/>
      <c r="L106" s="18" t="s">
        <v>23</v>
      </c>
      <c r="M106" s="18">
        <v>9</v>
      </c>
    </row>
    <row r="107" spans="1:13" ht="16.5" hidden="1" thickBot="1">
      <c r="A107" s="48"/>
      <c r="B107" s="291" t="s">
        <v>57</v>
      </c>
      <c r="C107" s="299"/>
      <c r="D107" s="300"/>
      <c r="E107" s="300"/>
      <c r="F107" s="301"/>
      <c r="G107" s="314"/>
      <c r="H107" s="315"/>
      <c r="I107" s="315"/>
      <c r="J107" s="315"/>
      <c r="K107" s="316"/>
      <c r="L107" s="18" t="s">
        <v>36</v>
      </c>
      <c r="M107" s="18">
        <v>1</v>
      </c>
    </row>
    <row r="108" spans="1:13" ht="16.5" hidden="1" thickBot="1">
      <c r="A108" s="72"/>
      <c r="B108" s="292"/>
      <c r="C108" s="302"/>
      <c r="D108" s="303"/>
      <c r="E108" s="303"/>
      <c r="F108" s="304"/>
      <c r="G108" s="317"/>
      <c r="H108" s="318"/>
      <c r="I108" s="318"/>
      <c r="J108" s="318"/>
      <c r="K108" s="319"/>
      <c r="L108" s="72" t="s">
        <v>23</v>
      </c>
      <c r="M108" s="72">
        <v>10.5</v>
      </c>
    </row>
    <row r="109" spans="1:13" ht="20.25" thickBot="1">
      <c r="A109" s="74" t="s">
        <v>21</v>
      </c>
      <c r="B109" s="75"/>
      <c r="C109" s="263" t="s">
        <v>27</v>
      </c>
      <c r="D109" s="263"/>
      <c r="E109" s="263"/>
      <c r="F109" s="263"/>
      <c r="G109" s="76"/>
      <c r="H109" s="76"/>
      <c r="I109" s="76"/>
      <c r="J109" s="76"/>
      <c r="K109" s="76"/>
      <c r="L109" s="77"/>
      <c r="M109" s="78"/>
    </row>
    <row r="110" spans="1:13" ht="48" customHeight="1" thickTop="1">
      <c r="A110" s="79"/>
      <c r="B110" s="93" t="s">
        <v>67</v>
      </c>
      <c r="C110" s="267" t="s">
        <v>68</v>
      </c>
      <c r="D110" s="268"/>
      <c r="E110" s="268"/>
      <c r="F110" s="269"/>
      <c r="G110" s="267" t="s">
        <v>101</v>
      </c>
      <c r="H110" s="268"/>
      <c r="I110" s="268"/>
      <c r="J110" s="268"/>
      <c r="K110" s="269"/>
      <c r="L110" s="79" t="s">
        <v>23</v>
      </c>
      <c r="M110" s="79">
        <v>1500</v>
      </c>
    </row>
    <row r="111" spans="1:13" ht="19.5">
      <c r="A111" s="63" t="s">
        <v>24</v>
      </c>
      <c r="B111" s="87"/>
      <c r="C111" s="95" t="s">
        <v>26</v>
      </c>
      <c r="D111" s="66"/>
      <c r="E111" s="69"/>
      <c r="F111" s="69"/>
      <c r="G111" s="258"/>
      <c r="H111" s="258"/>
      <c r="I111" s="258"/>
      <c r="J111" s="258"/>
      <c r="K111" s="258"/>
      <c r="L111" s="81"/>
      <c r="M111" s="82"/>
    </row>
    <row r="112" spans="1:13" ht="15.75">
      <c r="A112" s="84"/>
      <c r="B112" s="259" t="s">
        <v>67</v>
      </c>
      <c r="C112" s="260" t="s">
        <v>48</v>
      </c>
      <c r="D112" s="261"/>
      <c r="E112" s="261"/>
      <c r="F112" s="262"/>
      <c r="G112" s="260" t="s">
        <v>69</v>
      </c>
      <c r="H112" s="261"/>
      <c r="I112" s="261"/>
      <c r="J112" s="261"/>
      <c r="K112" s="262"/>
      <c r="L112" s="234" t="s">
        <v>29</v>
      </c>
      <c r="M112" s="234">
        <v>100</v>
      </c>
    </row>
    <row r="113" spans="1:13" ht="15.75">
      <c r="A113" s="18"/>
      <c r="B113" s="259"/>
      <c r="C113" s="260"/>
      <c r="D113" s="261"/>
      <c r="E113" s="261"/>
      <c r="F113" s="262"/>
      <c r="G113" s="260"/>
      <c r="H113" s="261"/>
      <c r="I113" s="261"/>
      <c r="J113" s="261"/>
      <c r="K113" s="262"/>
      <c r="L113" s="235"/>
      <c r="M113" s="235"/>
    </row>
    <row r="114" spans="1:13" ht="15.75">
      <c r="A114" s="18"/>
      <c r="B114" s="259"/>
      <c r="C114" s="260"/>
      <c r="D114" s="261"/>
      <c r="E114" s="261"/>
      <c r="F114" s="262"/>
      <c r="G114" s="260"/>
      <c r="H114" s="261"/>
      <c r="I114" s="261"/>
      <c r="J114" s="261"/>
      <c r="K114" s="262"/>
      <c r="L114" s="235"/>
      <c r="M114" s="235"/>
    </row>
    <row r="115" spans="1:13" ht="15.75">
      <c r="A115" s="18"/>
      <c r="B115" s="259"/>
      <c r="C115" s="260"/>
      <c r="D115" s="261"/>
      <c r="E115" s="261"/>
      <c r="F115" s="262"/>
      <c r="G115" s="260"/>
      <c r="H115" s="261"/>
      <c r="I115" s="261"/>
      <c r="J115" s="261"/>
      <c r="K115" s="262"/>
      <c r="L115" s="235"/>
      <c r="M115" s="235"/>
    </row>
    <row r="116" spans="1:13" ht="15.75">
      <c r="A116" s="18"/>
      <c r="B116" s="259"/>
      <c r="C116" s="260"/>
      <c r="D116" s="261"/>
      <c r="E116" s="261"/>
      <c r="F116" s="262"/>
      <c r="G116" s="260"/>
      <c r="H116" s="261"/>
      <c r="I116" s="261"/>
      <c r="J116" s="261"/>
      <c r="K116" s="262"/>
      <c r="L116" s="236"/>
      <c r="M116" s="236"/>
    </row>
    <row r="117" spans="1:13" ht="15.75">
      <c r="A117" s="18"/>
      <c r="B117" s="259"/>
      <c r="C117" s="293"/>
      <c r="D117" s="294"/>
      <c r="E117" s="294"/>
      <c r="F117" s="295"/>
      <c r="G117" s="287" t="s">
        <v>70</v>
      </c>
      <c r="H117" s="288"/>
      <c r="I117" s="288"/>
      <c r="J117" s="288"/>
      <c r="K117" s="289"/>
      <c r="L117" s="290" t="s">
        <v>22</v>
      </c>
      <c r="M117" s="290">
        <v>14000</v>
      </c>
    </row>
    <row r="118" spans="1:13" ht="15.75">
      <c r="A118" s="18"/>
      <c r="B118" s="259"/>
      <c r="C118" s="293"/>
      <c r="D118" s="294"/>
      <c r="E118" s="294"/>
      <c r="F118" s="295"/>
      <c r="G118" s="287"/>
      <c r="H118" s="288"/>
      <c r="I118" s="288"/>
      <c r="J118" s="288"/>
      <c r="K118" s="289"/>
      <c r="L118" s="290"/>
      <c r="M118" s="290"/>
    </row>
    <row r="119" spans="1:13" ht="15.75">
      <c r="A119" s="18"/>
      <c r="B119" s="259"/>
      <c r="C119" s="293"/>
      <c r="D119" s="294"/>
      <c r="E119" s="294"/>
      <c r="F119" s="295"/>
      <c r="G119" s="287"/>
      <c r="H119" s="288"/>
      <c r="I119" s="288"/>
      <c r="J119" s="288"/>
      <c r="K119" s="289"/>
      <c r="L119" s="290"/>
      <c r="M119" s="290"/>
    </row>
    <row r="120" spans="1:13" ht="15.75">
      <c r="A120" s="19"/>
      <c r="B120" s="259"/>
      <c r="C120" s="293"/>
      <c r="D120" s="294"/>
      <c r="E120" s="294"/>
      <c r="F120" s="295"/>
      <c r="G120" s="287" t="s">
        <v>71</v>
      </c>
      <c r="H120" s="288"/>
      <c r="I120" s="288"/>
      <c r="J120" s="288"/>
      <c r="K120" s="289"/>
      <c r="L120" s="234" t="s">
        <v>22</v>
      </c>
      <c r="M120" s="234">
        <v>14000</v>
      </c>
    </row>
    <row r="121" spans="1:13" ht="54" customHeight="1">
      <c r="A121" s="71"/>
      <c r="B121" s="259"/>
      <c r="C121" s="293"/>
      <c r="D121" s="294"/>
      <c r="E121" s="294"/>
      <c r="F121" s="295"/>
      <c r="G121" s="287"/>
      <c r="H121" s="288"/>
      <c r="I121" s="288"/>
      <c r="J121" s="288"/>
      <c r="K121" s="289"/>
      <c r="L121" s="236"/>
      <c r="M121" s="236"/>
    </row>
    <row r="122" spans="1:13" ht="15.75">
      <c r="A122" s="19"/>
      <c r="B122" s="83"/>
      <c r="C122" s="21"/>
      <c r="D122" s="21"/>
      <c r="E122" s="21"/>
      <c r="F122" s="21"/>
      <c r="G122" s="20"/>
      <c r="H122" s="21"/>
      <c r="I122" s="21"/>
      <c r="J122" s="21"/>
      <c r="K122" s="22"/>
      <c r="L122" s="29"/>
      <c r="M122" s="29"/>
    </row>
    <row r="123" spans="1:13" ht="3" customHeight="1">
      <c r="A123" s="71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27"/>
      <c r="M123" s="27"/>
    </row>
    <row r="124" spans="1:13" ht="15.75">
      <c r="A124" s="28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6"/>
      <c r="M124" s="26"/>
    </row>
    <row r="125" spans="1:13" ht="15.75">
      <c r="A125" s="28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6"/>
      <c r="M125" s="26"/>
    </row>
    <row r="126" spans="1:13" ht="15.75">
      <c r="A126" s="12"/>
      <c r="B126" s="12"/>
      <c r="C126" s="13" t="s">
        <v>41</v>
      </c>
      <c r="D126" s="13"/>
      <c r="E126" s="13"/>
      <c r="F126" s="13"/>
      <c r="G126" s="13"/>
      <c r="H126" s="13"/>
      <c r="I126" s="13"/>
      <c r="J126" s="13"/>
      <c r="K126" s="12" t="s">
        <v>31</v>
      </c>
      <c r="L126" s="12"/>
      <c r="M126" s="17"/>
    </row>
    <row r="127" spans="1:13" ht="15.75">
      <c r="A127" s="12"/>
      <c r="B127" s="12"/>
      <c r="C127" s="12"/>
      <c r="D127" s="12" t="s">
        <v>38</v>
      </c>
      <c r="E127" s="12"/>
      <c r="F127" s="12"/>
      <c r="G127" s="12"/>
      <c r="H127" s="12"/>
      <c r="I127" s="12"/>
      <c r="J127" s="12"/>
      <c r="K127" s="12"/>
      <c r="L127" s="12"/>
      <c r="M127" s="17"/>
    </row>
    <row r="128" spans="1:13" ht="15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7"/>
    </row>
    <row r="129" spans="1:13" ht="15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7"/>
    </row>
    <row r="130" spans="1:13" ht="15.75">
      <c r="A130" s="286" t="s">
        <v>17</v>
      </c>
      <c r="B130" s="286"/>
      <c r="C130" s="286"/>
      <c r="D130" s="286"/>
      <c r="E130" s="286"/>
      <c r="F130" s="286"/>
      <c r="G130" s="286"/>
      <c r="H130" s="286"/>
      <c r="I130" s="286"/>
      <c r="J130" s="12"/>
      <c r="K130" s="12" t="s">
        <v>30</v>
      </c>
      <c r="L130" s="12"/>
      <c r="M130" s="17"/>
    </row>
    <row r="133" spans="1:13" ht="18.75">
      <c r="A133" s="256" t="s">
        <v>18</v>
      </c>
      <c r="B133" s="256"/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  <c r="M133" s="256"/>
    </row>
    <row r="134" spans="1:13" ht="18.75">
      <c r="A134" s="257" t="s">
        <v>73</v>
      </c>
      <c r="B134" s="257"/>
      <c r="C134" s="257"/>
      <c r="D134" s="257"/>
      <c r="E134" s="257"/>
      <c r="F134" s="257"/>
      <c r="G134" s="257"/>
      <c r="H134" s="257"/>
      <c r="I134" s="257"/>
      <c r="J134" s="257"/>
      <c r="K134" s="257"/>
      <c r="L134" s="257"/>
      <c r="M134" s="257"/>
    </row>
    <row r="135" spans="1:13" ht="18.75">
      <c r="A135" s="257" t="s">
        <v>83</v>
      </c>
      <c r="B135" s="257"/>
      <c r="C135" s="257"/>
      <c r="D135" s="257"/>
      <c r="E135" s="257"/>
      <c r="F135" s="257"/>
      <c r="G135" s="257"/>
      <c r="H135" s="257"/>
      <c r="I135" s="257"/>
      <c r="J135" s="257"/>
      <c r="K135" s="257"/>
      <c r="L135" s="257"/>
      <c r="M135" s="257"/>
    </row>
    <row r="136" spans="1:13" ht="13.5" thickBo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5.75">
      <c r="A137" s="36" t="s">
        <v>15</v>
      </c>
      <c r="B137" s="37" t="s">
        <v>6</v>
      </c>
      <c r="C137" s="38" t="s">
        <v>7</v>
      </c>
      <c r="D137" s="39"/>
      <c r="E137" s="39"/>
      <c r="F137" s="40"/>
      <c r="G137" s="38" t="s">
        <v>9</v>
      </c>
      <c r="H137" s="39"/>
      <c r="I137" s="39"/>
      <c r="J137" s="39"/>
      <c r="K137" s="40"/>
      <c r="L137" s="37" t="s">
        <v>11</v>
      </c>
      <c r="M137" s="37" t="s">
        <v>13</v>
      </c>
    </row>
    <row r="138" spans="1:13" ht="16.5" thickBot="1">
      <c r="A138" s="41" t="s">
        <v>16</v>
      </c>
      <c r="B138" s="42" t="s">
        <v>28</v>
      </c>
      <c r="C138" s="43" t="s">
        <v>8</v>
      </c>
      <c r="D138" s="25"/>
      <c r="E138" s="25"/>
      <c r="F138" s="44"/>
      <c r="G138" s="43" t="s">
        <v>10</v>
      </c>
      <c r="H138" s="25"/>
      <c r="I138" s="25"/>
      <c r="J138" s="25"/>
      <c r="K138" s="44"/>
      <c r="L138" s="42" t="s">
        <v>12</v>
      </c>
      <c r="M138" s="42" t="s">
        <v>14</v>
      </c>
    </row>
    <row r="139" spans="1:13" ht="20.25" thickBot="1">
      <c r="A139" s="96" t="s">
        <v>19</v>
      </c>
      <c r="B139" s="97"/>
      <c r="C139" s="98" t="s">
        <v>32</v>
      </c>
      <c r="D139" s="99"/>
      <c r="E139" s="39"/>
      <c r="F139" s="39"/>
      <c r="G139" s="39"/>
      <c r="H139" s="39"/>
      <c r="I139" s="39"/>
      <c r="J139" s="39"/>
      <c r="K139" s="39"/>
      <c r="L139" s="100"/>
      <c r="M139" s="101"/>
    </row>
    <row r="140" spans="1:13" ht="16.5" thickTop="1">
      <c r="A140" s="84"/>
      <c r="B140" s="270" t="s">
        <v>74</v>
      </c>
      <c r="C140" s="86" t="s">
        <v>4</v>
      </c>
      <c r="D140" s="86"/>
      <c r="E140" s="86"/>
      <c r="F140" s="86"/>
      <c r="G140" s="279" t="s">
        <v>56</v>
      </c>
      <c r="H140" s="280"/>
      <c r="I140" s="280"/>
      <c r="J140" s="280"/>
      <c r="K140" s="281"/>
      <c r="L140" s="285" t="s">
        <v>33</v>
      </c>
      <c r="M140" s="285">
        <v>2.8</v>
      </c>
    </row>
    <row r="141" spans="1:13" ht="15.75">
      <c r="A141" s="18"/>
      <c r="B141" s="271"/>
      <c r="C141" s="88" t="s">
        <v>53</v>
      </c>
      <c r="D141" s="25"/>
      <c r="E141" s="25"/>
      <c r="F141" s="62"/>
      <c r="G141" s="282"/>
      <c r="H141" s="283"/>
      <c r="I141" s="283"/>
      <c r="J141" s="283"/>
      <c r="K141" s="284"/>
      <c r="L141" s="235"/>
      <c r="M141" s="235"/>
    </row>
    <row r="142" spans="1:13" ht="15.75">
      <c r="A142" s="89"/>
      <c r="B142" s="90"/>
      <c r="C142" s="253"/>
      <c r="D142" s="254"/>
      <c r="E142" s="254"/>
      <c r="F142" s="255"/>
      <c r="G142" s="91"/>
      <c r="H142" s="91"/>
      <c r="I142" s="91"/>
      <c r="J142" s="91"/>
      <c r="K142" s="92"/>
      <c r="L142" s="18"/>
      <c r="M142" s="18"/>
    </row>
    <row r="143" spans="1:13" ht="19.5" customHeight="1" thickBot="1">
      <c r="A143" s="50" t="s">
        <v>20</v>
      </c>
      <c r="B143" s="51"/>
      <c r="C143" s="94" t="s">
        <v>25</v>
      </c>
      <c r="D143" s="52"/>
      <c r="E143" s="52"/>
      <c r="F143" s="52"/>
      <c r="G143" s="53"/>
      <c r="H143" s="53"/>
      <c r="I143" s="53"/>
      <c r="J143" s="53"/>
      <c r="K143" s="53"/>
      <c r="L143" s="54"/>
      <c r="M143" s="55"/>
    </row>
    <row r="144" spans="1:13" ht="16.5" customHeight="1" hidden="1" thickTop="1">
      <c r="A144" s="18"/>
      <c r="B144" s="305" t="s">
        <v>74</v>
      </c>
      <c r="C144" s="272" t="s">
        <v>3</v>
      </c>
      <c r="D144" s="273"/>
      <c r="E144" s="273"/>
      <c r="F144" s="274"/>
      <c r="G144" s="275" t="s">
        <v>40</v>
      </c>
      <c r="H144" s="276"/>
      <c r="I144" s="276"/>
      <c r="J144" s="276"/>
      <c r="K144" s="277"/>
      <c r="L144" s="18"/>
      <c r="M144" s="18">
        <v>1120</v>
      </c>
    </row>
    <row r="145" spans="1:13" ht="16.5" thickTop="1">
      <c r="A145" s="18"/>
      <c r="B145" s="271"/>
      <c r="C145" s="240"/>
      <c r="D145" s="241"/>
      <c r="E145" s="241"/>
      <c r="F145" s="242"/>
      <c r="G145" s="278"/>
      <c r="H145" s="276"/>
      <c r="I145" s="276"/>
      <c r="J145" s="276"/>
      <c r="K145" s="277"/>
      <c r="L145" s="18"/>
      <c r="M145" s="18"/>
    </row>
    <row r="146" spans="1:13" ht="33.75" customHeight="1">
      <c r="A146" s="18"/>
      <c r="B146" s="306"/>
      <c r="C146" s="240"/>
      <c r="D146" s="241"/>
      <c r="E146" s="241"/>
      <c r="F146" s="242"/>
      <c r="G146" s="278"/>
      <c r="H146" s="276"/>
      <c r="I146" s="276"/>
      <c r="J146" s="276"/>
      <c r="K146" s="277"/>
      <c r="L146" s="235" t="s">
        <v>23</v>
      </c>
      <c r="M146" s="235">
        <v>1120</v>
      </c>
    </row>
    <row r="147" spans="1:13" ht="1.5" customHeight="1" thickBot="1">
      <c r="A147" s="18"/>
      <c r="B147" s="85"/>
      <c r="C147" s="243"/>
      <c r="D147" s="244"/>
      <c r="E147" s="244"/>
      <c r="F147" s="245"/>
      <c r="G147" s="278"/>
      <c r="H147" s="276"/>
      <c r="I147" s="276"/>
      <c r="J147" s="276"/>
      <c r="K147" s="277"/>
      <c r="L147" s="236"/>
      <c r="M147" s="236"/>
    </row>
    <row r="148" spans="1:13" ht="15.75" hidden="1">
      <c r="A148" s="63" t="s">
        <v>21</v>
      </c>
      <c r="B148" s="64"/>
      <c r="C148" s="65" t="s">
        <v>37</v>
      </c>
      <c r="D148" s="66"/>
      <c r="E148" s="66"/>
      <c r="F148" s="67"/>
      <c r="G148" s="68"/>
      <c r="H148" s="69"/>
      <c r="I148" s="69"/>
      <c r="J148" s="69"/>
      <c r="K148" s="70"/>
      <c r="L148" s="71"/>
      <c r="M148" s="71"/>
    </row>
    <row r="149" spans="1:13" ht="15.75" hidden="1">
      <c r="A149" s="48"/>
      <c r="B149" s="86"/>
      <c r="C149" s="296" t="s">
        <v>35</v>
      </c>
      <c r="D149" s="297"/>
      <c r="E149" s="297"/>
      <c r="F149" s="298"/>
      <c r="G149" s="279" t="s">
        <v>5</v>
      </c>
      <c r="H149" s="312"/>
      <c r="I149" s="312"/>
      <c r="J149" s="312"/>
      <c r="K149" s="313"/>
      <c r="L149" s="18" t="s">
        <v>23</v>
      </c>
      <c r="M149" s="18">
        <v>9</v>
      </c>
    </row>
    <row r="150" spans="1:13" ht="15.75" hidden="1">
      <c r="A150" s="48"/>
      <c r="B150" s="291" t="s">
        <v>75</v>
      </c>
      <c r="C150" s="299"/>
      <c r="D150" s="300"/>
      <c r="E150" s="300"/>
      <c r="F150" s="301"/>
      <c r="G150" s="314"/>
      <c r="H150" s="315"/>
      <c r="I150" s="315"/>
      <c r="J150" s="315"/>
      <c r="K150" s="316"/>
      <c r="L150" s="18" t="s">
        <v>36</v>
      </c>
      <c r="M150" s="18">
        <v>1</v>
      </c>
    </row>
    <row r="151" spans="1:13" ht="16.5" hidden="1" thickBot="1">
      <c r="A151" s="72"/>
      <c r="B151" s="292"/>
      <c r="C151" s="302"/>
      <c r="D151" s="303"/>
      <c r="E151" s="303"/>
      <c r="F151" s="304"/>
      <c r="G151" s="317"/>
      <c r="H151" s="318"/>
      <c r="I151" s="318"/>
      <c r="J151" s="318"/>
      <c r="K151" s="319"/>
      <c r="L151" s="72" t="s">
        <v>23</v>
      </c>
      <c r="M151" s="72">
        <v>10.5</v>
      </c>
    </row>
    <row r="152" spans="1:13" ht="20.25" thickBot="1">
      <c r="A152" s="74" t="s">
        <v>21</v>
      </c>
      <c r="B152" s="75"/>
      <c r="C152" s="263" t="s">
        <v>27</v>
      </c>
      <c r="D152" s="263"/>
      <c r="E152" s="263"/>
      <c r="F152" s="263"/>
      <c r="G152" s="76"/>
      <c r="H152" s="76"/>
      <c r="I152" s="76"/>
      <c r="J152" s="76"/>
      <c r="K152" s="76"/>
      <c r="L152" s="77"/>
      <c r="M152" s="78"/>
    </row>
    <row r="153" spans="1:13" ht="41.25" customHeight="1" thickTop="1">
      <c r="A153" s="79"/>
      <c r="B153" s="270" t="s">
        <v>74</v>
      </c>
      <c r="C153" s="267" t="s">
        <v>68</v>
      </c>
      <c r="D153" s="268"/>
      <c r="E153" s="268"/>
      <c r="F153" s="269"/>
      <c r="G153" s="267" t="s">
        <v>106</v>
      </c>
      <c r="H153" s="268"/>
      <c r="I153" s="268"/>
      <c r="J153" s="268"/>
      <c r="K153" s="269"/>
      <c r="L153" s="79" t="s">
        <v>23</v>
      </c>
      <c r="M153" s="79">
        <v>1240</v>
      </c>
    </row>
    <row r="154" spans="1:13" ht="19.5">
      <c r="A154" s="63" t="s">
        <v>24</v>
      </c>
      <c r="B154" s="271"/>
      <c r="C154" s="95" t="s">
        <v>26</v>
      </c>
      <c r="D154" s="66"/>
      <c r="E154" s="69"/>
      <c r="F154" s="69"/>
      <c r="G154" s="258"/>
      <c r="H154" s="258"/>
      <c r="I154" s="258"/>
      <c r="J154" s="258"/>
      <c r="K154" s="258"/>
      <c r="L154" s="81"/>
      <c r="M154" s="82"/>
    </row>
    <row r="155" spans="1:13" ht="15.75">
      <c r="A155" s="84"/>
      <c r="B155" s="259" t="s">
        <v>74</v>
      </c>
      <c r="C155" s="260" t="s">
        <v>48</v>
      </c>
      <c r="D155" s="261"/>
      <c r="E155" s="261"/>
      <c r="F155" s="262"/>
      <c r="G155" s="260" t="s">
        <v>105</v>
      </c>
      <c r="H155" s="261"/>
      <c r="I155" s="261"/>
      <c r="J155" s="261"/>
      <c r="K155" s="262"/>
      <c r="L155" s="234" t="s">
        <v>29</v>
      </c>
      <c r="M155" s="234">
        <v>100</v>
      </c>
    </row>
    <row r="156" spans="1:13" ht="15.75">
      <c r="A156" s="18"/>
      <c r="B156" s="259"/>
      <c r="C156" s="260"/>
      <c r="D156" s="261"/>
      <c r="E156" s="261"/>
      <c r="F156" s="262"/>
      <c r="G156" s="260"/>
      <c r="H156" s="261"/>
      <c r="I156" s="261"/>
      <c r="J156" s="261"/>
      <c r="K156" s="262"/>
      <c r="L156" s="235"/>
      <c r="M156" s="235"/>
    </row>
    <row r="157" spans="1:13" ht="15.75">
      <c r="A157" s="18"/>
      <c r="B157" s="259"/>
      <c r="C157" s="260"/>
      <c r="D157" s="261"/>
      <c r="E157" s="261"/>
      <c r="F157" s="262"/>
      <c r="G157" s="260"/>
      <c r="H157" s="261"/>
      <c r="I157" s="261"/>
      <c r="J157" s="261"/>
      <c r="K157" s="262"/>
      <c r="L157" s="235"/>
      <c r="M157" s="235"/>
    </row>
    <row r="158" spans="1:13" ht="15.75">
      <c r="A158" s="18"/>
      <c r="B158" s="259"/>
      <c r="C158" s="260"/>
      <c r="D158" s="261"/>
      <c r="E158" s="261"/>
      <c r="F158" s="262"/>
      <c r="G158" s="260"/>
      <c r="H158" s="261"/>
      <c r="I158" s="261"/>
      <c r="J158" s="261"/>
      <c r="K158" s="262"/>
      <c r="L158" s="235"/>
      <c r="M158" s="235"/>
    </row>
    <row r="159" spans="1:13" ht="15.75">
      <c r="A159" s="18"/>
      <c r="B159" s="259"/>
      <c r="C159" s="260"/>
      <c r="D159" s="261"/>
      <c r="E159" s="261"/>
      <c r="F159" s="262"/>
      <c r="G159" s="260"/>
      <c r="H159" s="261"/>
      <c r="I159" s="261"/>
      <c r="J159" s="261"/>
      <c r="K159" s="262"/>
      <c r="L159" s="236"/>
      <c r="M159" s="236"/>
    </row>
    <row r="160" spans="1:13" ht="15.75">
      <c r="A160" s="18"/>
      <c r="B160" s="259"/>
      <c r="C160" s="293"/>
      <c r="D160" s="294"/>
      <c r="E160" s="294"/>
      <c r="F160" s="295"/>
      <c r="G160" s="287" t="s">
        <v>104</v>
      </c>
      <c r="H160" s="288"/>
      <c r="I160" s="288"/>
      <c r="J160" s="288"/>
      <c r="K160" s="289"/>
      <c r="L160" s="290" t="s">
        <v>22</v>
      </c>
      <c r="M160" s="290">
        <v>14000</v>
      </c>
    </row>
    <row r="161" spans="1:13" ht="15.75">
      <c r="A161" s="18"/>
      <c r="B161" s="259"/>
      <c r="C161" s="293"/>
      <c r="D161" s="294"/>
      <c r="E161" s="294"/>
      <c r="F161" s="295"/>
      <c r="G161" s="287"/>
      <c r="H161" s="288"/>
      <c r="I161" s="288"/>
      <c r="J161" s="288"/>
      <c r="K161" s="289"/>
      <c r="L161" s="290"/>
      <c r="M161" s="290"/>
    </row>
    <row r="162" spans="1:13" ht="15.75">
      <c r="A162" s="18"/>
      <c r="B162" s="259"/>
      <c r="C162" s="293"/>
      <c r="D162" s="294"/>
      <c r="E162" s="294"/>
      <c r="F162" s="295"/>
      <c r="G162" s="287"/>
      <c r="H162" s="288"/>
      <c r="I162" s="288"/>
      <c r="J162" s="288"/>
      <c r="K162" s="289"/>
      <c r="L162" s="290"/>
      <c r="M162" s="290"/>
    </row>
    <row r="163" spans="1:13" ht="15.75">
      <c r="A163" s="19"/>
      <c r="B163" s="259"/>
      <c r="C163" s="293"/>
      <c r="D163" s="294"/>
      <c r="E163" s="294"/>
      <c r="F163" s="295"/>
      <c r="G163" s="287" t="s">
        <v>103</v>
      </c>
      <c r="H163" s="288"/>
      <c r="I163" s="288"/>
      <c r="J163" s="288"/>
      <c r="K163" s="289"/>
      <c r="L163" s="234" t="s">
        <v>22</v>
      </c>
      <c r="M163" s="234">
        <v>14000</v>
      </c>
    </row>
    <row r="164" spans="1:13" ht="55.5" customHeight="1">
      <c r="A164" s="71"/>
      <c r="B164" s="259"/>
      <c r="C164" s="293"/>
      <c r="D164" s="294"/>
      <c r="E164" s="294"/>
      <c r="F164" s="295"/>
      <c r="G164" s="287"/>
      <c r="H164" s="288"/>
      <c r="I164" s="288"/>
      <c r="J164" s="288"/>
      <c r="K164" s="289"/>
      <c r="L164" s="236"/>
      <c r="M164" s="236"/>
    </row>
    <row r="165" spans="1:13" ht="6.75" customHeight="1">
      <c r="A165" s="19"/>
      <c r="B165" s="83"/>
      <c r="C165" s="21"/>
      <c r="D165" s="21"/>
      <c r="E165" s="21"/>
      <c r="F165" s="21"/>
      <c r="G165" s="20"/>
      <c r="H165" s="21"/>
      <c r="I165" s="21"/>
      <c r="J165" s="21"/>
      <c r="K165" s="22"/>
      <c r="L165" s="29"/>
      <c r="M165" s="29"/>
    </row>
    <row r="166" spans="1:13" ht="15.75" hidden="1">
      <c r="A166" s="71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27"/>
      <c r="M166" s="27"/>
    </row>
    <row r="167" spans="1:13" ht="15.75">
      <c r="A167" s="28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6"/>
      <c r="M167" s="26"/>
    </row>
    <row r="168" spans="1:13" ht="15.75">
      <c r="A168" s="28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6"/>
      <c r="M168" s="26"/>
    </row>
    <row r="169" spans="1:13" ht="15.75">
      <c r="A169" s="12"/>
      <c r="B169" s="12"/>
      <c r="C169" s="13" t="s">
        <v>41</v>
      </c>
      <c r="D169" s="13"/>
      <c r="E169" s="13"/>
      <c r="F169" s="13"/>
      <c r="G169" s="13"/>
      <c r="H169" s="13"/>
      <c r="I169" s="13"/>
      <c r="J169" s="13"/>
      <c r="K169" s="12" t="s">
        <v>31</v>
      </c>
      <c r="L169" s="12"/>
      <c r="M169" s="17"/>
    </row>
    <row r="170" spans="1:13" ht="15.75">
      <c r="A170" s="12"/>
      <c r="B170" s="12"/>
      <c r="C170" s="12"/>
      <c r="D170" s="12" t="s">
        <v>38</v>
      </c>
      <c r="E170" s="12"/>
      <c r="F170" s="12"/>
      <c r="G170" s="12"/>
      <c r="H170" s="12"/>
      <c r="I170" s="12"/>
      <c r="J170" s="12"/>
      <c r="K170" s="12"/>
      <c r="L170" s="12"/>
      <c r="M170" s="17"/>
    </row>
    <row r="171" spans="1:13" ht="15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7"/>
    </row>
    <row r="172" spans="1:13" ht="15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7"/>
    </row>
    <row r="173" spans="1:13" ht="15.75">
      <c r="A173" s="286" t="s">
        <v>17</v>
      </c>
      <c r="B173" s="286"/>
      <c r="C173" s="286"/>
      <c r="D173" s="286"/>
      <c r="E173" s="286"/>
      <c r="F173" s="286"/>
      <c r="G173" s="286"/>
      <c r="H173" s="286"/>
      <c r="I173" s="286"/>
      <c r="J173" s="12"/>
      <c r="K173" s="12" t="s">
        <v>30</v>
      </c>
      <c r="L173" s="12"/>
      <c r="M173" s="17"/>
    </row>
    <row r="176" spans="1:13" ht="18.75">
      <c r="A176" s="256" t="s">
        <v>18</v>
      </c>
      <c r="B176" s="256"/>
      <c r="C176" s="256"/>
      <c r="D176" s="256"/>
      <c r="E176" s="256"/>
      <c r="F176" s="256"/>
      <c r="G176" s="256"/>
      <c r="H176" s="256"/>
      <c r="I176" s="256"/>
      <c r="J176" s="256"/>
      <c r="K176" s="256"/>
      <c r="L176" s="256"/>
      <c r="M176" s="256"/>
    </row>
    <row r="177" spans="1:13" ht="18.75">
      <c r="A177" s="257" t="s">
        <v>76</v>
      </c>
      <c r="B177" s="257"/>
      <c r="C177" s="257"/>
      <c r="D177" s="257"/>
      <c r="E177" s="257"/>
      <c r="F177" s="257"/>
      <c r="G177" s="257"/>
      <c r="H177" s="257"/>
      <c r="I177" s="257"/>
      <c r="J177" s="257"/>
      <c r="K177" s="257"/>
      <c r="L177" s="257"/>
      <c r="M177" s="257"/>
    </row>
    <row r="178" spans="1:13" ht="18.75">
      <c r="A178" s="257" t="s">
        <v>84</v>
      </c>
      <c r="B178" s="257"/>
      <c r="C178" s="257"/>
      <c r="D178" s="257"/>
      <c r="E178" s="257"/>
      <c r="F178" s="257"/>
      <c r="G178" s="257"/>
      <c r="H178" s="257"/>
      <c r="I178" s="257"/>
      <c r="J178" s="257"/>
      <c r="K178" s="257"/>
      <c r="L178" s="257"/>
      <c r="M178" s="257"/>
    </row>
    <row r="179" spans="1:13" ht="13.5" thickBo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5.75">
      <c r="A180" s="36" t="s">
        <v>15</v>
      </c>
      <c r="B180" s="37" t="s">
        <v>6</v>
      </c>
      <c r="C180" s="38" t="s">
        <v>7</v>
      </c>
      <c r="D180" s="39"/>
      <c r="E180" s="39"/>
      <c r="F180" s="40"/>
      <c r="G180" s="38" t="s">
        <v>9</v>
      </c>
      <c r="H180" s="39"/>
      <c r="I180" s="39"/>
      <c r="J180" s="39"/>
      <c r="K180" s="40"/>
      <c r="L180" s="37" t="s">
        <v>11</v>
      </c>
      <c r="M180" s="37" t="s">
        <v>13</v>
      </c>
    </row>
    <row r="181" spans="1:13" ht="16.5" thickBot="1">
      <c r="A181" s="41" t="s">
        <v>16</v>
      </c>
      <c r="B181" s="42" t="s">
        <v>28</v>
      </c>
      <c r="C181" s="43" t="s">
        <v>8</v>
      </c>
      <c r="D181" s="25"/>
      <c r="E181" s="25"/>
      <c r="F181" s="44"/>
      <c r="G181" s="43" t="s">
        <v>10</v>
      </c>
      <c r="H181" s="25"/>
      <c r="I181" s="25"/>
      <c r="J181" s="25"/>
      <c r="K181" s="44"/>
      <c r="L181" s="42" t="s">
        <v>12</v>
      </c>
      <c r="M181" s="42" t="s">
        <v>14</v>
      </c>
    </row>
    <row r="182" spans="1:13" ht="20.25" thickBot="1">
      <c r="A182" s="96" t="s">
        <v>19</v>
      </c>
      <c r="B182" s="97"/>
      <c r="C182" s="98" t="s">
        <v>32</v>
      </c>
      <c r="D182" s="99"/>
      <c r="E182" s="39"/>
      <c r="F182" s="39"/>
      <c r="G182" s="39"/>
      <c r="H182" s="39"/>
      <c r="I182" s="39"/>
      <c r="J182" s="39"/>
      <c r="K182" s="39"/>
      <c r="L182" s="100"/>
      <c r="M182" s="101"/>
    </row>
    <row r="183" spans="1:13" ht="16.5" thickTop="1">
      <c r="A183" s="84"/>
      <c r="B183" s="270" t="s">
        <v>77</v>
      </c>
      <c r="C183" s="86" t="s">
        <v>4</v>
      </c>
      <c r="D183" s="86"/>
      <c r="E183" s="86"/>
      <c r="F183" s="86"/>
      <c r="G183" s="279" t="s">
        <v>56</v>
      </c>
      <c r="H183" s="280"/>
      <c r="I183" s="280"/>
      <c r="J183" s="280"/>
      <c r="K183" s="281"/>
      <c r="L183" s="285" t="s">
        <v>33</v>
      </c>
      <c r="M183" s="285">
        <v>2.8</v>
      </c>
    </row>
    <row r="184" spans="1:13" ht="15.75">
      <c r="A184" s="18"/>
      <c r="B184" s="271"/>
      <c r="C184" s="88" t="s">
        <v>53</v>
      </c>
      <c r="D184" s="25"/>
      <c r="E184" s="25"/>
      <c r="F184" s="62"/>
      <c r="G184" s="282"/>
      <c r="H184" s="283"/>
      <c r="I184" s="283"/>
      <c r="J184" s="283"/>
      <c r="K184" s="284"/>
      <c r="L184" s="235"/>
      <c r="M184" s="235"/>
    </row>
    <row r="185" spans="1:13" ht="15.75">
      <c r="A185" s="89"/>
      <c r="B185" s="90"/>
      <c r="C185" s="253"/>
      <c r="D185" s="254"/>
      <c r="E185" s="254"/>
      <c r="F185" s="255"/>
      <c r="G185" s="91"/>
      <c r="H185" s="91"/>
      <c r="I185" s="91"/>
      <c r="J185" s="91"/>
      <c r="K185" s="92"/>
      <c r="L185" s="18"/>
      <c r="M185" s="18"/>
    </row>
    <row r="186" spans="1:13" ht="20.25" thickBot="1">
      <c r="A186" s="50" t="s">
        <v>20</v>
      </c>
      <c r="B186" s="51"/>
      <c r="C186" s="94" t="s">
        <v>25</v>
      </c>
      <c r="D186" s="52"/>
      <c r="E186" s="52"/>
      <c r="F186" s="52"/>
      <c r="G186" s="53"/>
      <c r="H186" s="53"/>
      <c r="I186" s="53"/>
      <c r="J186" s="53"/>
      <c r="K186" s="53"/>
      <c r="L186" s="54"/>
      <c r="M186" s="55"/>
    </row>
    <row r="187" spans="1:13" ht="2.25" customHeight="1" thickTop="1">
      <c r="A187" s="18"/>
      <c r="B187" s="270" t="s">
        <v>77</v>
      </c>
      <c r="C187" s="272" t="s">
        <v>87</v>
      </c>
      <c r="D187" s="273"/>
      <c r="E187" s="273"/>
      <c r="F187" s="274"/>
      <c r="G187" s="275" t="s">
        <v>40</v>
      </c>
      <c r="H187" s="276"/>
      <c r="I187" s="276"/>
      <c r="J187" s="276"/>
      <c r="K187" s="277"/>
      <c r="L187" s="18"/>
      <c r="M187" s="18">
        <v>1120</v>
      </c>
    </row>
    <row r="188" spans="1:13" ht="15.75">
      <c r="A188" s="18"/>
      <c r="B188" s="271"/>
      <c r="C188" s="240"/>
      <c r="D188" s="241"/>
      <c r="E188" s="241"/>
      <c r="F188" s="242"/>
      <c r="G188" s="278"/>
      <c r="H188" s="276"/>
      <c r="I188" s="276"/>
      <c r="J188" s="276"/>
      <c r="K188" s="277"/>
      <c r="L188" s="18"/>
      <c r="M188" s="18"/>
    </row>
    <row r="189" spans="1:13" ht="15.75">
      <c r="A189" s="18"/>
      <c r="B189" s="56"/>
      <c r="C189" s="240"/>
      <c r="D189" s="241"/>
      <c r="E189" s="241"/>
      <c r="F189" s="242"/>
      <c r="G189" s="278"/>
      <c r="H189" s="276"/>
      <c r="I189" s="276"/>
      <c r="J189" s="276"/>
      <c r="K189" s="277"/>
      <c r="L189" s="235" t="s">
        <v>23</v>
      </c>
      <c r="M189" s="235">
        <f>2000*(0.6+2.2)/2*0.4*2*0.5</f>
        <v>1120.0000000000002</v>
      </c>
    </row>
    <row r="190" spans="1:13" ht="15.75">
      <c r="A190" s="18"/>
      <c r="B190" s="85"/>
      <c r="C190" s="243"/>
      <c r="D190" s="244"/>
      <c r="E190" s="244"/>
      <c r="F190" s="245"/>
      <c r="G190" s="278"/>
      <c r="H190" s="276"/>
      <c r="I190" s="276"/>
      <c r="J190" s="276"/>
      <c r="K190" s="277"/>
      <c r="L190" s="236"/>
      <c r="M190" s="236"/>
    </row>
    <row r="191" spans="1:13" ht="0.75" customHeight="1">
      <c r="A191" s="63" t="s">
        <v>21</v>
      </c>
      <c r="B191" s="64"/>
      <c r="C191" s="65" t="s">
        <v>37</v>
      </c>
      <c r="D191" s="66"/>
      <c r="E191" s="66"/>
      <c r="F191" s="67"/>
      <c r="G191" s="68"/>
      <c r="H191" s="69"/>
      <c r="I191" s="69"/>
      <c r="J191" s="69"/>
      <c r="K191" s="70"/>
      <c r="L191" s="71"/>
      <c r="M191" s="71"/>
    </row>
    <row r="192" spans="1:13" ht="0.75" customHeight="1" thickBot="1">
      <c r="A192" s="48"/>
      <c r="B192" s="86"/>
      <c r="C192" s="296" t="s">
        <v>35</v>
      </c>
      <c r="D192" s="297"/>
      <c r="E192" s="297"/>
      <c r="F192" s="298"/>
      <c r="G192" s="279" t="s">
        <v>5</v>
      </c>
      <c r="H192" s="312"/>
      <c r="I192" s="312"/>
      <c r="J192" s="312"/>
      <c r="K192" s="313"/>
      <c r="L192" s="18" t="s">
        <v>23</v>
      </c>
      <c r="M192" s="18">
        <v>9</v>
      </c>
    </row>
    <row r="193" spans="1:13" ht="16.5" hidden="1" thickBot="1">
      <c r="A193" s="48"/>
      <c r="B193" s="270" t="s">
        <v>77</v>
      </c>
      <c r="C193" s="299"/>
      <c r="D193" s="300"/>
      <c r="E193" s="300"/>
      <c r="F193" s="301"/>
      <c r="G193" s="314"/>
      <c r="H193" s="315"/>
      <c r="I193" s="315"/>
      <c r="J193" s="315"/>
      <c r="K193" s="316"/>
      <c r="L193" s="18" t="s">
        <v>36</v>
      </c>
      <c r="M193" s="18">
        <v>1</v>
      </c>
    </row>
    <row r="194" spans="1:13" ht="16.5" hidden="1" thickBot="1">
      <c r="A194" s="72"/>
      <c r="B194" s="271"/>
      <c r="C194" s="302"/>
      <c r="D194" s="303"/>
      <c r="E194" s="303"/>
      <c r="F194" s="304"/>
      <c r="G194" s="317"/>
      <c r="H194" s="318"/>
      <c r="I194" s="318"/>
      <c r="J194" s="318"/>
      <c r="K194" s="319"/>
      <c r="L194" s="72" t="s">
        <v>23</v>
      </c>
      <c r="M194" s="72">
        <v>10.5</v>
      </c>
    </row>
    <row r="195" spans="1:13" ht="20.25" thickBot="1">
      <c r="A195" s="74" t="s">
        <v>21</v>
      </c>
      <c r="B195" s="75"/>
      <c r="C195" s="263" t="s">
        <v>27</v>
      </c>
      <c r="D195" s="263"/>
      <c r="E195" s="263"/>
      <c r="F195" s="263"/>
      <c r="G195" s="76"/>
      <c r="H195" s="76"/>
      <c r="I195" s="76"/>
      <c r="J195" s="76"/>
      <c r="K195" s="76"/>
      <c r="L195" s="77"/>
      <c r="M195" s="78"/>
    </row>
    <row r="196" spans="1:13" ht="52.5" customHeight="1" thickTop="1">
      <c r="A196" s="79"/>
      <c r="B196" s="270" t="s">
        <v>77</v>
      </c>
      <c r="C196" s="267" t="s">
        <v>68</v>
      </c>
      <c r="D196" s="268"/>
      <c r="E196" s="268"/>
      <c r="F196" s="269"/>
      <c r="G196" s="267" t="s">
        <v>102</v>
      </c>
      <c r="H196" s="268"/>
      <c r="I196" s="268"/>
      <c r="J196" s="268"/>
      <c r="K196" s="269"/>
      <c r="L196" s="79" t="s">
        <v>23</v>
      </c>
      <c r="M196" s="79">
        <v>1500</v>
      </c>
    </row>
    <row r="197" spans="1:13" ht="27.75" customHeight="1">
      <c r="A197" s="63" t="s">
        <v>24</v>
      </c>
      <c r="B197" s="271"/>
      <c r="C197" s="95" t="s">
        <v>26</v>
      </c>
      <c r="D197" s="66"/>
      <c r="E197" s="69"/>
      <c r="F197" s="69"/>
      <c r="G197" s="258"/>
      <c r="H197" s="258"/>
      <c r="I197" s="258"/>
      <c r="J197" s="258"/>
      <c r="K197" s="258"/>
      <c r="L197" s="81"/>
      <c r="M197" s="82"/>
    </row>
    <row r="198" spans="1:13" ht="15.75">
      <c r="A198" s="84"/>
      <c r="B198" s="259" t="s">
        <v>77</v>
      </c>
      <c r="C198" s="260" t="s">
        <v>48</v>
      </c>
      <c r="D198" s="261"/>
      <c r="E198" s="261"/>
      <c r="F198" s="262"/>
      <c r="G198" s="260" t="s">
        <v>100</v>
      </c>
      <c r="H198" s="261"/>
      <c r="I198" s="261"/>
      <c r="J198" s="261"/>
      <c r="K198" s="262"/>
      <c r="L198" s="234" t="s">
        <v>29</v>
      </c>
      <c r="M198" s="234" t="s">
        <v>65</v>
      </c>
    </row>
    <row r="199" spans="1:13" ht="15.75">
      <c r="A199" s="18"/>
      <c r="B199" s="259"/>
      <c r="C199" s="260"/>
      <c r="D199" s="261"/>
      <c r="E199" s="261"/>
      <c r="F199" s="262"/>
      <c r="G199" s="260"/>
      <c r="H199" s="261"/>
      <c r="I199" s="261"/>
      <c r="J199" s="261"/>
      <c r="K199" s="262"/>
      <c r="L199" s="235"/>
      <c r="M199" s="235"/>
    </row>
    <row r="200" spans="1:13" ht="15.75">
      <c r="A200" s="18"/>
      <c r="B200" s="259"/>
      <c r="C200" s="260"/>
      <c r="D200" s="261"/>
      <c r="E200" s="261"/>
      <c r="F200" s="262"/>
      <c r="G200" s="260"/>
      <c r="H200" s="261"/>
      <c r="I200" s="261"/>
      <c r="J200" s="261"/>
      <c r="K200" s="262"/>
      <c r="L200" s="235"/>
      <c r="M200" s="235"/>
    </row>
    <row r="201" spans="1:13" ht="15.75">
      <c r="A201" s="18"/>
      <c r="B201" s="259"/>
      <c r="C201" s="260"/>
      <c r="D201" s="261"/>
      <c r="E201" s="261"/>
      <c r="F201" s="262"/>
      <c r="G201" s="260"/>
      <c r="H201" s="261"/>
      <c r="I201" s="261"/>
      <c r="J201" s="261"/>
      <c r="K201" s="262"/>
      <c r="L201" s="235"/>
      <c r="M201" s="235"/>
    </row>
    <row r="202" spans="1:13" ht="15.75">
      <c r="A202" s="18"/>
      <c r="B202" s="259"/>
      <c r="C202" s="260"/>
      <c r="D202" s="261"/>
      <c r="E202" s="261"/>
      <c r="F202" s="262"/>
      <c r="G202" s="260"/>
      <c r="H202" s="261"/>
      <c r="I202" s="261"/>
      <c r="J202" s="261"/>
      <c r="K202" s="262"/>
      <c r="L202" s="236"/>
      <c r="M202" s="236"/>
    </row>
    <row r="203" spans="1:13" ht="15.75">
      <c r="A203" s="18"/>
      <c r="B203" s="259"/>
      <c r="C203" s="293"/>
      <c r="D203" s="294"/>
      <c r="E203" s="294"/>
      <c r="F203" s="295"/>
      <c r="G203" s="287" t="s">
        <v>99</v>
      </c>
      <c r="H203" s="288"/>
      <c r="I203" s="288"/>
      <c r="J203" s="288"/>
      <c r="K203" s="289"/>
      <c r="L203" s="290" t="s">
        <v>22</v>
      </c>
      <c r="M203" s="290">
        <v>14000</v>
      </c>
    </row>
    <row r="204" spans="1:13" ht="15.75">
      <c r="A204" s="18"/>
      <c r="B204" s="259"/>
      <c r="C204" s="293"/>
      <c r="D204" s="294"/>
      <c r="E204" s="294"/>
      <c r="F204" s="295"/>
      <c r="G204" s="287"/>
      <c r="H204" s="288"/>
      <c r="I204" s="288"/>
      <c r="J204" s="288"/>
      <c r="K204" s="289"/>
      <c r="L204" s="290"/>
      <c r="M204" s="290"/>
    </row>
    <row r="205" spans="1:13" ht="15.75">
      <c r="A205" s="18"/>
      <c r="B205" s="259"/>
      <c r="C205" s="293"/>
      <c r="D205" s="294"/>
      <c r="E205" s="294"/>
      <c r="F205" s="295"/>
      <c r="G205" s="287"/>
      <c r="H205" s="288"/>
      <c r="I205" s="288"/>
      <c r="J205" s="288"/>
      <c r="K205" s="289"/>
      <c r="L205" s="290"/>
      <c r="M205" s="290"/>
    </row>
    <row r="206" spans="1:13" ht="15.75">
      <c r="A206" s="19"/>
      <c r="B206" s="259"/>
      <c r="C206" s="293"/>
      <c r="D206" s="294"/>
      <c r="E206" s="294"/>
      <c r="F206" s="295"/>
      <c r="G206" s="287" t="s">
        <v>98</v>
      </c>
      <c r="H206" s="288"/>
      <c r="I206" s="288"/>
      <c r="J206" s="288"/>
      <c r="K206" s="289"/>
      <c r="L206" s="234" t="s">
        <v>22</v>
      </c>
      <c r="M206" s="234">
        <v>14000</v>
      </c>
    </row>
    <row r="207" spans="1:13" ht="46.5" customHeight="1">
      <c r="A207" s="71"/>
      <c r="B207" s="259"/>
      <c r="C207" s="293"/>
      <c r="D207" s="294"/>
      <c r="E207" s="294"/>
      <c r="F207" s="295"/>
      <c r="G207" s="287"/>
      <c r="H207" s="288"/>
      <c r="I207" s="288"/>
      <c r="J207" s="288"/>
      <c r="K207" s="289"/>
      <c r="L207" s="236"/>
      <c r="M207" s="236"/>
    </row>
    <row r="208" spans="1:13" ht="15.75">
      <c r="A208" s="19"/>
      <c r="B208" s="83"/>
      <c r="C208" s="21"/>
      <c r="D208" s="21"/>
      <c r="E208" s="21"/>
      <c r="F208" s="21"/>
      <c r="G208" s="20"/>
      <c r="H208" s="21"/>
      <c r="I208" s="21"/>
      <c r="J208" s="21"/>
      <c r="K208" s="22"/>
      <c r="L208" s="29"/>
      <c r="M208" s="29"/>
    </row>
    <row r="209" spans="1:13" ht="15.75">
      <c r="A209" s="71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27"/>
      <c r="M209" s="27"/>
    </row>
    <row r="210" spans="1:13" ht="15.75">
      <c r="A210" s="28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6"/>
      <c r="M210" s="26"/>
    </row>
    <row r="211" spans="1:13" ht="15.75">
      <c r="A211" s="28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6"/>
      <c r="M211" s="26"/>
    </row>
    <row r="212" spans="1:13" ht="15.75">
      <c r="A212" s="12"/>
      <c r="B212" s="12"/>
      <c r="C212" s="13" t="s">
        <v>41</v>
      </c>
      <c r="D212" s="13"/>
      <c r="E212" s="13"/>
      <c r="F212" s="13"/>
      <c r="G212" s="13"/>
      <c r="H212" s="13"/>
      <c r="I212" s="13"/>
      <c r="J212" s="13"/>
      <c r="K212" s="12" t="s">
        <v>31</v>
      </c>
      <c r="L212" s="12"/>
      <c r="M212" s="17"/>
    </row>
    <row r="213" spans="1:13" ht="15.75">
      <c r="A213" s="12"/>
      <c r="B213" s="12"/>
      <c r="C213" s="12"/>
      <c r="D213" s="12" t="s">
        <v>38</v>
      </c>
      <c r="E213" s="12"/>
      <c r="F213" s="12"/>
      <c r="G213" s="12"/>
      <c r="H213" s="12"/>
      <c r="I213" s="12"/>
      <c r="J213" s="12"/>
      <c r="K213" s="12"/>
      <c r="L213" s="12"/>
      <c r="M213" s="17"/>
    </row>
    <row r="214" spans="1:13" ht="15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7"/>
    </row>
    <row r="215" spans="1:13" ht="15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7"/>
    </row>
    <row r="216" spans="1:13" ht="15.75">
      <c r="A216" s="286" t="s">
        <v>17</v>
      </c>
      <c r="B216" s="286"/>
      <c r="C216" s="286"/>
      <c r="D216" s="286"/>
      <c r="E216" s="286"/>
      <c r="F216" s="286"/>
      <c r="G216" s="286"/>
      <c r="H216" s="286"/>
      <c r="I216" s="286"/>
      <c r="J216" s="12"/>
      <c r="K216" s="12" t="s">
        <v>30</v>
      </c>
      <c r="L216" s="12"/>
      <c r="M216" s="17"/>
    </row>
    <row r="218" spans="1:13" ht="18.75">
      <c r="A218" s="256" t="s">
        <v>18</v>
      </c>
      <c r="B218" s="256"/>
      <c r="C218" s="256"/>
      <c r="D218" s="256"/>
      <c r="E218" s="256"/>
      <c r="F218" s="256"/>
      <c r="G218" s="256"/>
      <c r="H218" s="256"/>
      <c r="I218" s="256"/>
      <c r="J218" s="256"/>
      <c r="K218" s="256"/>
      <c r="L218" s="256"/>
      <c r="M218" s="256"/>
    </row>
    <row r="219" spans="1:13" ht="18.75">
      <c r="A219" s="257" t="s">
        <v>78</v>
      </c>
      <c r="B219" s="257"/>
      <c r="C219" s="257"/>
      <c r="D219" s="257"/>
      <c r="E219" s="257"/>
      <c r="F219" s="257"/>
      <c r="G219" s="257"/>
      <c r="H219" s="257"/>
      <c r="I219" s="257"/>
      <c r="J219" s="257"/>
      <c r="K219" s="257"/>
      <c r="L219" s="257"/>
      <c r="M219" s="257"/>
    </row>
    <row r="220" spans="1:13" ht="18.75">
      <c r="A220" s="257" t="s">
        <v>85</v>
      </c>
      <c r="B220" s="257"/>
      <c r="C220" s="257"/>
      <c r="D220" s="257"/>
      <c r="E220" s="257"/>
      <c r="F220" s="257"/>
      <c r="G220" s="257"/>
      <c r="H220" s="257"/>
      <c r="I220" s="257"/>
      <c r="J220" s="257"/>
      <c r="K220" s="257"/>
      <c r="L220" s="257"/>
      <c r="M220" s="257"/>
    </row>
    <row r="221" spans="1:13" ht="13.5" thickBo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5.75">
      <c r="A222" s="36" t="s">
        <v>15</v>
      </c>
      <c r="B222" s="37" t="s">
        <v>6</v>
      </c>
      <c r="C222" s="38" t="s">
        <v>7</v>
      </c>
      <c r="D222" s="39"/>
      <c r="E222" s="39"/>
      <c r="F222" s="40"/>
      <c r="G222" s="38" t="s">
        <v>9</v>
      </c>
      <c r="H222" s="39"/>
      <c r="I222" s="39"/>
      <c r="J222" s="39"/>
      <c r="K222" s="40"/>
      <c r="L222" s="37" t="s">
        <v>11</v>
      </c>
      <c r="M222" s="37" t="s">
        <v>13</v>
      </c>
    </row>
    <row r="223" spans="1:13" ht="16.5" thickBot="1">
      <c r="A223" s="41" t="s">
        <v>16</v>
      </c>
      <c r="B223" s="42" t="s">
        <v>28</v>
      </c>
      <c r="C223" s="43" t="s">
        <v>8</v>
      </c>
      <c r="D223" s="25"/>
      <c r="E223" s="25"/>
      <c r="F223" s="44"/>
      <c r="G223" s="43" t="s">
        <v>10</v>
      </c>
      <c r="H223" s="25"/>
      <c r="I223" s="25"/>
      <c r="J223" s="25"/>
      <c r="K223" s="44"/>
      <c r="L223" s="42" t="s">
        <v>12</v>
      </c>
      <c r="M223" s="42" t="s">
        <v>14</v>
      </c>
    </row>
    <row r="224" spans="1:13" ht="20.25" thickBot="1">
      <c r="A224" s="96" t="s">
        <v>19</v>
      </c>
      <c r="B224" s="97"/>
      <c r="C224" s="98" t="s">
        <v>32</v>
      </c>
      <c r="D224" s="99"/>
      <c r="E224" s="39"/>
      <c r="F224" s="39"/>
      <c r="G224" s="39"/>
      <c r="H224" s="39"/>
      <c r="I224" s="39"/>
      <c r="J224" s="39"/>
      <c r="K224" s="39"/>
      <c r="L224" s="100"/>
      <c r="M224" s="101"/>
    </row>
    <row r="225" spans="1:13" ht="16.5" thickTop="1">
      <c r="A225" s="84"/>
      <c r="B225" s="270" t="s">
        <v>79</v>
      </c>
      <c r="C225" s="86" t="s">
        <v>4</v>
      </c>
      <c r="D225" s="86"/>
      <c r="E225" s="86"/>
      <c r="F225" s="86"/>
      <c r="G225" s="279" t="s">
        <v>56</v>
      </c>
      <c r="H225" s="280"/>
      <c r="I225" s="280"/>
      <c r="J225" s="280"/>
      <c r="K225" s="281"/>
      <c r="L225" s="285" t="s">
        <v>33</v>
      </c>
      <c r="M225" s="285">
        <v>2.8</v>
      </c>
    </row>
    <row r="226" spans="1:13" ht="15.75">
      <c r="A226" s="18"/>
      <c r="B226" s="271"/>
      <c r="C226" s="88" t="s">
        <v>53</v>
      </c>
      <c r="D226" s="25"/>
      <c r="E226" s="25"/>
      <c r="F226" s="62"/>
      <c r="G226" s="282"/>
      <c r="H226" s="283"/>
      <c r="I226" s="283"/>
      <c r="J226" s="283"/>
      <c r="K226" s="284"/>
      <c r="L226" s="235"/>
      <c r="M226" s="235"/>
    </row>
    <row r="227" spans="1:13" ht="15.75">
      <c r="A227" s="89"/>
      <c r="B227" s="90"/>
      <c r="C227" s="253"/>
      <c r="D227" s="254"/>
      <c r="E227" s="254"/>
      <c r="F227" s="255"/>
      <c r="G227" s="91"/>
      <c r="H227" s="91"/>
      <c r="I227" s="91"/>
      <c r="J227" s="91"/>
      <c r="K227" s="92"/>
      <c r="L227" s="18"/>
      <c r="M227" s="18"/>
    </row>
    <row r="228" spans="1:13" ht="20.25" thickBot="1">
      <c r="A228" s="50" t="s">
        <v>20</v>
      </c>
      <c r="B228" s="51"/>
      <c r="C228" s="94" t="s">
        <v>25</v>
      </c>
      <c r="D228" s="52"/>
      <c r="E228" s="52"/>
      <c r="F228" s="52"/>
      <c r="G228" s="53"/>
      <c r="H228" s="53"/>
      <c r="I228" s="53"/>
      <c r="J228" s="53"/>
      <c r="K228" s="53"/>
      <c r="L228" s="54"/>
      <c r="M228" s="55"/>
    </row>
    <row r="229" spans="1:13" ht="0.75" customHeight="1" thickTop="1">
      <c r="A229" s="18"/>
      <c r="B229" s="270" t="s">
        <v>79</v>
      </c>
      <c r="C229" s="272" t="s">
        <v>87</v>
      </c>
      <c r="D229" s="273"/>
      <c r="E229" s="273"/>
      <c r="F229" s="274"/>
      <c r="G229" s="275" t="s">
        <v>40</v>
      </c>
      <c r="H229" s="276"/>
      <c r="I229" s="276"/>
      <c r="J229" s="276"/>
      <c r="K229" s="277"/>
      <c r="L229" s="18"/>
      <c r="M229" s="18">
        <v>1120</v>
      </c>
    </row>
    <row r="230" spans="1:13" ht="15.75">
      <c r="A230" s="18"/>
      <c r="B230" s="271"/>
      <c r="C230" s="240"/>
      <c r="D230" s="241"/>
      <c r="E230" s="241"/>
      <c r="F230" s="242"/>
      <c r="G230" s="278"/>
      <c r="H230" s="276"/>
      <c r="I230" s="276"/>
      <c r="J230" s="276"/>
      <c r="K230" s="277"/>
      <c r="L230" s="18"/>
      <c r="M230" s="18"/>
    </row>
    <row r="231" spans="1:13" ht="15.75">
      <c r="A231" s="18"/>
      <c r="B231" s="56"/>
      <c r="C231" s="240"/>
      <c r="D231" s="241"/>
      <c r="E231" s="241"/>
      <c r="F231" s="242"/>
      <c r="G231" s="278"/>
      <c r="H231" s="276"/>
      <c r="I231" s="276"/>
      <c r="J231" s="276"/>
      <c r="K231" s="277"/>
      <c r="L231" s="235" t="s">
        <v>23</v>
      </c>
      <c r="M231" s="235">
        <f>2000*(0.6+2.2)/2*0.4*2*0.5</f>
        <v>1120.0000000000002</v>
      </c>
    </row>
    <row r="232" spans="1:13" ht="15.75">
      <c r="A232" s="18"/>
      <c r="B232" s="85"/>
      <c r="C232" s="243"/>
      <c r="D232" s="244"/>
      <c r="E232" s="244"/>
      <c r="F232" s="245"/>
      <c r="G232" s="278"/>
      <c r="H232" s="276"/>
      <c r="I232" s="276"/>
      <c r="J232" s="276"/>
      <c r="K232" s="277"/>
      <c r="L232" s="236"/>
      <c r="M232" s="236"/>
    </row>
    <row r="233" spans="1:13" ht="2.25" customHeight="1" thickBot="1">
      <c r="A233" s="63" t="s">
        <v>21</v>
      </c>
      <c r="B233" s="64"/>
      <c r="C233" s="65" t="s">
        <v>37</v>
      </c>
      <c r="D233" s="66"/>
      <c r="E233" s="66"/>
      <c r="F233" s="67"/>
      <c r="G233" s="68"/>
      <c r="H233" s="69"/>
      <c r="I233" s="69"/>
      <c r="J233" s="69"/>
      <c r="K233" s="70"/>
      <c r="L233" s="71"/>
      <c r="M233" s="71"/>
    </row>
    <row r="234" spans="1:13" ht="16.5" hidden="1" thickBot="1">
      <c r="A234" s="48"/>
      <c r="B234" s="86"/>
      <c r="C234" s="296" t="s">
        <v>35</v>
      </c>
      <c r="D234" s="297"/>
      <c r="E234" s="297"/>
      <c r="F234" s="298"/>
      <c r="G234" s="279" t="s">
        <v>5</v>
      </c>
      <c r="H234" s="312"/>
      <c r="I234" s="312"/>
      <c r="J234" s="312"/>
      <c r="K234" s="313"/>
      <c r="L234" s="18" t="s">
        <v>23</v>
      </c>
      <c r="M234" s="18">
        <v>9</v>
      </c>
    </row>
    <row r="235" spans="1:13" ht="16.5" hidden="1" thickBot="1">
      <c r="A235" s="48"/>
      <c r="B235" s="270" t="s">
        <v>79</v>
      </c>
      <c r="C235" s="299"/>
      <c r="D235" s="300"/>
      <c r="E235" s="300"/>
      <c r="F235" s="301"/>
      <c r="G235" s="314"/>
      <c r="H235" s="315"/>
      <c r="I235" s="315"/>
      <c r="J235" s="315"/>
      <c r="K235" s="316"/>
      <c r="L235" s="18" t="s">
        <v>36</v>
      </c>
      <c r="M235" s="18">
        <v>1</v>
      </c>
    </row>
    <row r="236" spans="1:13" ht="16.5" hidden="1" thickBot="1">
      <c r="A236" s="72"/>
      <c r="B236" s="271"/>
      <c r="C236" s="302"/>
      <c r="D236" s="303"/>
      <c r="E236" s="303"/>
      <c r="F236" s="304"/>
      <c r="G236" s="317"/>
      <c r="H236" s="318"/>
      <c r="I236" s="318"/>
      <c r="J236" s="318"/>
      <c r="K236" s="319"/>
      <c r="L236" s="72" t="s">
        <v>23</v>
      </c>
      <c r="M236" s="72">
        <v>10.5</v>
      </c>
    </row>
    <row r="237" spans="1:13" ht="20.25" thickBot="1">
      <c r="A237" s="74" t="s">
        <v>21</v>
      </c>
      <c r="B237" s="75"/>
      <c r="C237" s="263" t="s">
        <v>27</v>
      </c>
      <c r="D237" s="263"/>
      <c r="E237" s="263"/>
      <c r="F237" s="263"/>
      <c r="G237" s="76"/>
      <c r="H237" s="76"/>
      <c r="I237" s="76"/>
      <c r="J237" s="76"/>
      <c r="K237" s="76"/>
      <c r="L237" s="77"/>
      <c r="M237" s="78"/>
    </row>
    <row r="238" spans="1:13" ht="46.5" customHeight="1" thickTop="1">
      <c r="A238" s="79"/>
      <c r="B238" s="93" t="s">
        <v>79</v>
      </c>
      <c r="C238" s="267" t="s">
        <v>68</v>
      </c>
      <c r="D238" s="268"/>
      <c r="E238" s="268"/>
      <c r="F238" s="269"/>
      <c r="G238" s="267" t="s">
        <v>97</v>
      </c>
      <c r="H238" s="268"/>
      <c r="I238" s="268"/>
      <c r="J238" s="268"/>
      <c r="K238" s="269"/>
      <c r="L238" s="79" t="s">
        <v>23</v>
      </c>
      <c r="M238" s="79">
        <f>2000*2.5*2*0.15</f>
        <v>1500</v>
      </c>
    </row>
    <row r="239" spans="1:13" ht="19.5">
      <c r="A239" s="63" t="s">
        <v>24</v>
      </c>
      <c r="B239" s="87"/>
      <c r="C239" s="95" t="s">
        <v>26</v>
      </c>
      <c r="D239" s="66"/>
      <c r="E239" s="69"/>
      <c r="F239" s="69"/>
      <c r="G239" s="258"/>
      <c r="H239" s="258"/>
      <c r="I239" s="258"/>
      <c r="J239" s="258"/>
      <c r="K239" s="258"/>
      <c r="L239" s="81"/>
      <c r="M239" s="82"/>
    </row>
    <row r="240" spans="1:13" ht="15.75">
      <c r="A240" s="84"/>
      <c r="B240" s="259" t="s">
        <v>79</v>
      </c>
      <c r="C240" s="260" t="s">
        <v>48</v>
      </c>
      <c r="D240" s="261"/>
      <c r="E240" s="261"/>
      <c r="F240" s="262"/>
      <c r="G240" s="260" t="s">
        <v>95</v>
      </c>
      <c r="H240" s="261"/>
      <c r="I240" s="261"/>
      <c r="J240" s="261"/>
      <c r="K240" s="262"/>
      <c r="L240" s="234" t="s">
        <v>29</v>
      </c>
      <c r="M240" s="234">
        <v>50</v>
      </c>
    </row>
    <row r="241" spans="1:13" ht="15.75">
      <c r="A241" s="18"/>
      <c r="B241" s="259"/>
      <c r="C241" s="260"/>
      <c r="D241" s="261"/>
      <c r="E241" s="261"/>
      <c r="F241" s="262"/>
      <c r="G241" s="260"/>
      <c r="H241" s="261"/>
      <c r="I241" s="261"/>
      <c r="J241" s="261"/>
      <c r="K241" s="262"/>
      <c r="L241" s="235"/>
      <c r="M241" s="235"/>
    </row>
    <row r="242" spans="1:13" ht="15.75">
      <c r="A242" s="18"/>
      <c r="B242" s="259"/>
      <c r="C242" s="260"/>
      <c r="D242" s="261"/>
      <c r="E242" s="261"/>
      <c r="F242" s="262"/>
      <c r="G242" s="260"/>
      <c r="H242" s="261"/>
      <c r="I242" s="261"/>
      <c r="J242" s="261"/>
      <c r="K242" s="262"/>
      <c r="L242" s="235"/>
      <c r="M242" s="235"/>
    </row>
    <row r="243" spans="1:13" ht="15.75">
      <c r="A243" s="18"/>
      <c r="B243" s="259"/>
      <c r="C243" s="260"/>
      <c r="D243" s="261"/>
      <c r="E243" s="261"/>
      <c r="F243" s="262"/>
      <c r="G243" s="260"/>
      <c r="H243" s="261"/>
      <c r="I243" s="261"/>
      <c r="J243" s="261"/>
      <c r="K243" s="262"/>
      <c r="L243" s="235"/>
      <c r="M243" s="235"/>
    </row>
    <row r="244" spans="1:13" ht="15.75">
      <c r="A244" s="18"/>
      <c r="B244" s="259"/>
      <c r="C244" s="260"/>
      <c r="D244" s="261"/>
      <c r="E244" s="261"/>
      <c r="F244" s="262"/>
      <c r="G244" s="260"/>
      <c r="H244" s="261"/>
      <c r="I244" s="261"/>
      <c r="J244" s="261"/>
      <c r="K244" s="262"/>
      <c r="L244" s="236"/>
      <c r="M244" s="236"/>
    </row>
    <row r="245" spans="1:13" ht="15.75">
      <c r="A245" s="18"/>
      <c r="B245" s="259"/>
      <c r="C245" s="293"/>
      <c r="D245" s="294"/>
      <c r="E245" s="294"/>
      <c r="F245" s="295"/>
      <c r="G245" s="287" t="s">
        <v>94</v>
      </c>
      <c r="H245" s="288"/>
      <c r="I245" s="288"/>
      <c r="J245" s="288"/>
      <c r="K245" s="289"/>
      <c r="L245" s="290" t="s">
        <v>22</v>
      </c>
      <c r="M245" s="290">
        <v>14000</v>
      </c>
    </row>
    <row r="246" spans="1:13" ht="15.75">
      <c r="A246" s="18"/>
      <c r="B246" s="259"/>
      <c r="C246" s="293"/>
      <c r="D246" s="294"/>
      <c r="E246" s="294"/>
      <c r="F246" s="295"/>
      <c r="G246" s="287"/>
      <c r="H246" s="288"/>
      <c r="I246" s="288"/>
      <c r="J246" s="288"/>
      <c r="K246" s="289"/>
      <c r="L246" s="290"/>
      <c r="M246" s="290"/>
    </row>
    <row r="247" spans="1:13" ht="15.75">
      <c r="A247" s="18"/>
      <c r="B247" s="259"/>
      <c r="C247" s="293"/>
      <c r="D247" s="294"/>
      <c r="E247" s="294"/>
      <c r="F247" s="295"/>
      <c r="G247" s="287"/>
      <c r="H247" s="288"/>
      <c r="I247" s="288"/>
      <c r="J247" s="288"/>
      <c r="K247" s="289"/>
      <c r="L247" s="290"/>
      <c r="M247" s="290"/>
    </row>
    <row r="248" spans="1:13" ht="15.75">
      <c r="A248" s="19"/>
      <c r="B248" s="259"/>
      <c r="C248" s="293"/>
      <c r="D248" s="294"/>
      <c r="E248" s="294"/>
      <c r="F248" s="295"/>
      <c r="G248" s="287" t="s">
        <v>96</v>
      </c>
      <c r="H248" s="288"/>
      <c r="I248" s="288"/>
      <c r="J248" s="288"/>
      <c r="K248" s="289"/>
      <c r="L248" s="234" t="s">
        <v>22</v>
      </c>
      <c r="M248" s="234">
        <v>14000</v>
      </c>
    </row>
    <row r="249" spans="1:13" ht="48" customHeight="1">
      <c r="A249" s="71"/>
      <c r="B249" s="259"/>
      <c r="C249" s="293"/>
      <c r="D249" s="294"/>
      <c r="E249" s="294"/>
      <c r="F249" s="295"/>
      <c r="G249" s="287"/>
      <c r="H249" s="288"/>
      <c r="I249" s="288"/>
      <c r="J249" s="288"/>
      <c r="K249" s="289"/>
      <c r="L249" s="236"/>
      <c r="M249" s="236"/>
    </row>
    <row r="250" spans="1:13" ht="1.5" customHeight="1">
      <c r="A250" s="19"/>
      <c r="B250" s="83"/>
      <c r="C250" s="21"/>
      <c r="D250" s="21"/>
      <c r="E250" s="21"/>
      <c r="F250" s="21"/>
      <c r="G250" s="20"/>
      <c r="H250" s="21"/>
      <c r="I250" s="21"/>
      <c r="J250" s="21"/>
      <c r="K250" s="22"/>
      <c r="L250" s="29"/>
      <c r="M250" s="29"/>
    </row>
    <row r="251" spans="1:13" ht="15.75" hidden="1">
      <c r="A251" s="71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27"/>
      <c r="M251" s="27"/>
    </row>
    <row r="252" spans="1:13" ht="15.75">
      <c r="A252" s="28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6"/>
      <c r="M252" s="26"/>
    </row>
    <row r="253" spans="1:13" ht="15.75">
      <c r="A253" s="28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6"/>
      <c r="M253" s="26"/>
    </row>
    <row r="254" spans="1:13" ht="15.75">
      <c r="A254" s="12"/>
      <c r="B254" s="12"/>
      <c r="C254" s="13" t="s">
        <v>41</v>
      </c>
      <c r="D254" s="13"/>
      <c r="E254" s="13"/>
      <c r="F254" s="13"/>
      <c r="G254" s="13"/>
      <c r="H254" s="13"/>
      <c r="I254" s="13"/>
      <c r="J254" s="13"/>
      <c r="K254" s="12" t="s">
        <v>31</v>
      </c>
      <c r="L254" s="12"/>
      <c r="M254" s="17"/>
    </row>
    <row r="255" spans="1:13" ht="15.75">
      <c r="A255" s="12"/>
      <c r="B255" s="12"/>
      <c r="C255" s="12"/>
      <c r="D255" s="12" t="s">
        <v>38</v>
      </c>
      <c r="E255" s="12"/>
      <c r="F255" s="12"/>
      <c r="G255" s="12"/>
      <c r="H255" s="12"/>
      <c r="I255" s="12"/>
      <c r="J255" s="12"/>
      <c r="K255" s="12"/>
      <c r="L255" s="12"/>
      <c r="M255" s="17"/>
    </row>
    <row r="256" spans="1:13" ht="15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7"/>
    </row>
    <row r="257" spans="1:13" ht="15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7"/>
    </row>
    <row r="258" spans="1:13" ht="15.75">
      <c r="A258" s="286" t="s">
        <v>17</v>
      </c>
      <c r="B258" s="286"/>
      <c r="C258" s="286"/>
      <c r="D258" s="286"/>
      <c r="E258" s="286"/>
      <c r="F258" s="286"/>
      <c r="G258" s="286"/>
      <c r="H258" s="286"/>
      <c r="I258" s="286"/>
      <c r="J258" s="12"/>
      <c r="K258" s="12" t="s">
        <v>30</v>
      </c>
      <c r="L258" s="12"/>
      <c r="M258" s="17"/>
    </row>
    <row r="260" spans="1:13" ht="18.75">
      <c r="A260" s="256" t="s">
        <v>18</v>
      </c>
      <c r="B260" s="256"/>
      <c r="C260" s="256"/>
      <c r="D260" s="256"/>
      <c r="E260" s="256"/>
      <c r="F260" s="256"/>
      <c r="G260" s="256"/>
      <c r="H260" s="256"/>
      <c r="I260" s="256"/>
      <c r="J260" s="256"/>
      <c r="K260" s="256"/>
      <c r="L260" s="256"/>
      <c r="M260" s="256"/>
    </row>
    <row r="261" spans="1:13" ht="18.75">
      <c r="A261" s="257" t="s">
        <v>80</v>
      </c>
      <c r="B261" s="257"/>
      <c r="C261" s="257"/>
      <c r="D261" s="257"/>
      <c r="E261" s="257"/>
      <c r="F261" s="257"/>
      <c r="G261" s="257"/>
      <c r="H261" s="257"/>
      <c r="I261" s="257"/>
      <c r="J261" s="257"/>
      <c r="K261" s="257"/>
      <c r="L261" s="257"/>
      <c r="M261" s="257"/>
    </row>
    <row r="262" spans="1:13" ht="18.75">
      <c r="A262" s="257" t="s">
        <v>86</v>
      </c>
      <c r="B262" s="257"/>
      <c r="C262" s="257"/>
      <c r="D262" s="257"/>
      <c r="E262" s="257"/>
      <c r="F262" s="257"/>
      <c r="G262" s="257"/>
      <c r="H262" s="257"/>
      <c r="I262" s="257"/>
      <c r="J262" s="257"/>
      <c r="K262" s="257"/>
      <c r="L262" s="257"/>
      <c r="M262" s="257"/>
    </row>
    <row r="263" spans="1:13" ht="13.5" thickBo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5.75">
      <c r="A264" s="36" t="s">
        <v>15</v>
      </c>
      <c r="B264" s="37" t="s">
        <v>6</v>
      </c>
      <c r="C264" s="38" t="s">
        <v>7</v>
      </c>
      <c r="D264" s="39"/>
      <c r="E264" s="39"/>
      <c r="F264" s="40"/>
      <c r="G264" s="38" t="s">
        <v>9</v>
      </c>
      <c r="H264" s="39"/>
      <c r="I264" s="39"/>
      <c r="J264" s="39"/>
      <c r="K264" s="40"/>
      <c r="L264" s="37" t="s">
        <v>11</v>
      </c>
      <c r="M264" s="37" t="s">
        <v>13</v>
      </c>
    </row>
    <row r="265" spans="1:13" ht="16.5" thickBot="1">
      <c r="A265" s="41" t="s">
        <v>16</v>
      </c>
      <c r="B265" s="42" t="s">
        <v>28</v>
      </c>
      <c r="C265" s="43" t="s">
        <v>8</v>
      </c>
      <c r="D265" s="25"/>
      <c r="E265" s="25"/>
      <c r="F265" s="44"/>
      <c r="G265" s="43" t="s">
        <v>10</v>
      </c>
      <c r="H265" s="25"/>
      <c r="I265" s="25"/>
      <c r="J265" s="25"/>
      <c r="K265" s="44"/>
      <c r="L265" s="42" t="s">
        <v>12</v>
      </c>
      <c r="M265" s="42" t="s">
        <v>14</v>
      </c>
    </row>
    <row r="266" spans="1:13" ht="20.25" thickBot="1">
      <c r="A266" s="96" t="s">
        <v>19</v>
      </c>
      <c r="B266" s="97"/>
      <c r="C266" s="98" t="s">
        <v>32</v>
      </c>
      <c r="D266" s="99"/>
      <c r="E266" s="39"/>
      <c r="F266" s="39"/>
      <c r="G266" s="39"/>
      <c r="H266" s="39"/>
      <c r="I266" s="39"/>
      <c r="J266" s="39"/>
      <c r="K266" s="39"/>
      <c r="L266" s="100"/>
      <c r="M266" s="101"/>
    </row>
    <row r="267" spans="1:13" ht="16.5" thickTop="1">
      <c r="A267" s="84"/>
      <c r="B267" s="270" t="s">
        <v>81</v>
      </c>
      <c r="C267" s="86" t="s">
        <v>4</v>
      </c>
      <c r="D267" s="86"/>
      <c r="E267" s="86"/>
      <c r="F267" s="86"/>
      <c r="G267" s="279" t="s">
        <v>88</v>
      </c>
      <c r="H267" s="280"/>
      <c r="I267" s="280"/>
      <c r="J267" s="280"/>
      <c r="K267" s="281"/>
      <c r="L267" s="285" t="s">
        <v>33</v>
      </c>
      <c r="M267" s="285">
        <f>(3000*5*2+3000*2*2)/10000</f>
        <v>4.2</v>
      </c>
    </row>
    <row r="268" spans="1:13" ht="15.75">
      <c r="A268" s="18"/>
      <c r="B268" s="271"/>
      <c r="C268" s="88" t="s">
        <v>53</v>
      </c>
      <c r="D268" s="25"/>
      <c r="E268" s="25"/>
      <c r="F268" s="62"/>
      <c r="G268" s="282"/>
      <c r="H268" s="283"/>
      <c r="I268" s="283"/>
      <c r="J268" s="283"/>
      <c r="K268" s="284"/>
      <c r="L268" s="235"/>
      <c r="M268" s="235"/>
    </row>
    <row r="269" spans="1:13" ht="15.75">
      <c r="A269" s="89"/>
      <c r="B269" s="90"/>
      <c r="C269" s="253"/>
      <c r="D269" s="254"/>
      <c r="E269" s="254"/>
      <c r="F269" s="255"/>
      <c r="G269" s="91"/>
      <c r="H269" s="91"/>
      <c r="I269" s="91"/>
      <c r="J269" s="91"/>
      <c r="K269" s="92"/>
      <c r="L269" s="18"/>
      <c r="M269" s="18"/>
    </row>
    <row r="270" spans="1:13" ht="20.25" thickBot="1">
      <c r="A270" s="50" t="s">
        <v>20</v>
      </c>
      <c r="B270" s="51"/>
      <c r="C270" s="94" t="s">
        <v>25</v>
      </c>
      <c r="D270" s="52"/>
      <c r="E270" s="52"/>
      <c r="F270" s="52"/>
      <c r="G270" s="53"/>
      <c r="H270" s="53"/>
      <c r="I270" s="53"/>
      <c r="J270" s="53"/>
      <c r="K270" s="53"/>
      <c r="L270" s="54"/>
      <c r="M270" s="55"/>
    </row>
    <row r="271" spans="1:13" ht="0.75" customHeight="1" thickTop="1">
      <c r="A271" s="18"/>
      <c r="B271" s="270"/>
      <c r="C271" s="272" t="s">
        <v>3</v>
      </c>
      <c r="D271" s="273"/>
      <c r="E271" s="273"/>
      <c r="F271" s="274"/>
      <c r="G271" s="275" t="s">
        <v>89</v>
      </c>
      <c r="H271" s="276"/>
      <c r="I271" s="276"/>
      <c r="J271" s="276"/>
      <c r="K271" s="277"/>
      <c r="L271" s="18"/>
      <c r="M271" s="18">
        <v>1120</v>
      </c>
    </row>
    <row r="272" spans="1:13" ht="15.75">
      <c r="A272" s="18"/>
      <c r="B272" s="271"/>
      <c r="C272" s="240"/>
      <c r="D272" s="241"/>
      <c r="E272" s="241"/>
      <c r="F272" s="242"/>
      <c r="G272" s="278"/>
      <c r="H272" s="276"/>
      <c r="I272" s="276"/>
      <c r="J272" s="276"/>
      <c r="K272" s="277"/>
      <c r="L272" s="18"/>
      <c r="M272" s="18"/>
    </row>
    <row r="273" spans="1:13" ht="15.75">
      <c r="A273" s="18"/>
      <c r="B273" s="102" t="s">
        <v>81</v>
      </c>
      <c r="C273" s="240"/>
      <c r="D273" s="241"/>
      <c r="E273" s="241"/>
      <c r="F273" s="242"/>
      <c r="G273" s="278"/>
      <c r="H273" s="276"/>
      <c r="I273" s="276"/>
      <c r="J273" s="276"/>
      <c r="K273" s="277"/>
      <c r="L273" s="235" t="s">
        <v>23</v>
      </c>
      <c r="M273" s="235">
        <f>3000*(0.6+2.2)/2*0.4*2*0.5</f>
        <v>1680</v>
      </c>
    </row>
    <row r="274" spans="1:13" ht="15.75">
      <c r="A274" s="18"/>
      <c r="B274" s="85"/>
      <c r="C274" s="243"/>
      <c r="D274" s="244"/>
      <c r="E274" s="244"/>
      <c r="F274" s="245"/>
      <c r="G274" s="278"/>
      <c r="H274" s="276"/>
      <c r="I274" s="276"/>
      <c r="J274" s="276"/>
      <c r="K274" s="277"/>
      <c r="L274" s="236"/>
      <c r="M274" s="236"/>
    </row>
    <row r="275" spans="1:13" ht="0.75" customHeight="1" thickBot="1">
      <c r="A275" s="63" t="s">
        <v>21</v>
      </c>
      <c r="B275" s="64"/>
      <c r="C275" s="65" t="s">
        <v>37</v>
      </c>
      <c r="D275" s="66"/>
      <c r="E275" s="66"/>
      <c r="F275" s="67"/>
      <c r="G275" s="68"/>
      <c r="H275" s="69"/>
      <c r="I275" s="69"/>
      <c r="J275" s="69"/>
      <c r="K275" s="70"/>
      <c r="L275" s="71"/>
      <c r="M275" s="71"/>
    </row>
    <row r="276" spans="1:13" ht="1.5" customHeight="1" hidden="1" thickBot="1">
      <c r="A276" s="48"/>
      <c r="B276" s="86"/>
      <c r="C276" s="296" t="s">
        <v>35</v>
      </c>
      <c r="D276" s="297"/>
      <c r="E276" s="297"/>
      <c r="F276" s="298"/>
      <c r="G276" s="279" t="s">
        <v>5</v>
      </c>
      <c r="H276" s="312"/>
      <c r="I276" s="312"/>
      <c r="J276" s="312"/>
      <c r="K276" s="313"/>
      <c r="L276" s="18" t="s">
        <v>23</v>
      </c>
      <c r="M276" s="18">
        <v>9</v>
      </c>
    </row>
    <row r="277" spans="1:13" ht="16.5" hidden="1" thickBot="1">
      <c r="A277" s="48"/>
      <c r="B277" s="270" t="s">
        <v>81</v>
      </c>
      <c r="C277" s="299"/>
      <c r="D277" s="300"/>
      <c r="E277" s="300"/>
      <c r="F277" s="301"/>
      <c r="G277" s="314"/>
      <c r="H277" s="315"/>
      <c r="I277" s="315"/>
      <c r="J277" s="315"/>
      <c r="K277" s="316"/>
      <c r="L277" s="18" t="s">
        <v>36</v>
      </c>
      <c r="M277" s="18">
        <v>1</v>
      </c>
    </row>
    <row r="278" spans="1:13" ht="16.5" hidden="1" thickBot="1">
      <c r="A278" s="72"/>
      <c r="B278" s="271"/>
      <c r="C278" s="302"/>
      <c r="D278" s="303"/>
      <c r="E278" s="303"/>
      <c r="F278" s="304"/>
      <c r="G278" s="317"/>
      <c r="H278" s="318"/>
      <c r="I278" s="318"/>
      <c r="J278" s="318"/>
      <c r="K278" s="319"/>
      <c r="L278" s="72" t="s">
        <v>23</v>
      </c>
      <c r="M278" s="72">
        <v>10.5</v>
      </c>
    </row>
    <row r="279" spans="1:13" ht="20.25" thickBot="1">
      <c r="A279" s="74" t="s">
        <v>21</v>
      </c>
      <c r="B279" s="75"/>
      <c r="C279" s="263" t="s">
        <v>27</v>
      </c>
      <c r="D279" s="263"/>
      <c r="E279" s="263"/>
      <c r="F279" s="263"/>
      <c r="G279" s="76"/>
      <c r="H279" s="76"/>
      <c r="I279" s="76"/>
      <c r="J279" s="76"/>
      <c r="K279" s="76"/>
      <c r="L279" s="77"/>
      <c r="M279" s="78"/>
    </row>
    <row r="280" spans="1:13" ht="49.5" customHeight="1" thickTop="1">
      <c r="A280" s="79"/>
      <c r="B280" s="93" t="s">
        <v>81</v>
      </c>
      <c r="C280" s="267" t="s">
        <v>68</v>
      </c>
      <c r="D280" s="268"/>
      <c r="E280" s="268"/>
      <c r="F280" s="269"/>
      <c r="G280" s="267" t="s">
        <v>90</v>
      </c>
      <c r="H280" s="268"/>
      <c r="I280" s="268"/>
      <c r="J280" s="268"/>
      <c r="K280" s="269"/>
      <c r="L280" s="79" t="s">
        <v>23</v>
      </c>
      <c r="M280" s="79">
        <v>2250</v>
      </c>
    </row>
    <row r="281" spans="1:13" ht="19.5">
      <c r="A281" s="63" t="s">
        <v>24</v>
      </c>
      <c r="B281" s="87"/>
      <c r="C281" s="95" t="s">
        <v>26</v>
      </c>
      <c r="D281" s="66"/>
      <c r="E281" s="69"/>
      <c r="F281" s="69"/>
      <c r="G281" s="258"/>
      <c r="H281" s="258"/>
      <c r="I281" s="258"/>
      <c r="J281" s="258"/>
      <c r="K281" s="258"/>
      <c r="L281" s="81"/>
      <c r="M281" s="82"/>
    </row>
    <row r="282" spans="1:13" ht="15.75">
      <c r="A282" s="84"/>
      <c r="B282" s="259" t="s">
        <v>81</v>
      </c>
      <c r="C282" s="260" t="s">
        <v>48</v>
      </c>
      <c r="D282" s="261"/>
      <c r="E282" s="261"/>
      <c r="F282" s="262"/>
      <c r="G282" s="260" t="s">
        <v>93</v>
      </c>
      <c r="H282" s="261"/>
      <c r="I282" s="261"/>
      <c r="J282" s="261"/>
      <c r="K282" s="262"/>
      <c r="L282" s="234" t="s">
        <v>29</v>
      </c>
      <c r="M282" s="234">
        <v>75</v>
      </c>
    </row>
    <row r="283" spans="1:13" ht="15.75">
      <c r="A283" s="18"/>
      <c r="B283" s="259"/>
      <c r="C283" s="260"/>
      <c r="D283" s="261"/>
      <c r="E283" s="261"/>
      <c r="F283" s="262"/>
      <c r="G283" s="260"/>
      <c r="H283" s="261"/>
      <c r="I283" s="261"/>
      <c r="J283" s="261"/>
      <c r="K283" s="262"/>
      <c r="L283" s="235"/>
      <c r="M283" s="235"/>
    </row>
    <row r="284" spans="1:13" ht="15.75">
      <c r="A284" s="18"/>
      <c r="B284" s="259"/>
      <c r="C284" s="260"/>
      <c r="D284" s="261"/>
      <c r="E284" s="261"/>
      <c r="F284" s="262"/>
      <c r="G284" s="260"/>
      <c r="H284" s="261"/>
      <c r="I284" s="261"/>
      <c r="J284" s="261"/>
      <c r="K284" s="262"/>
      <c r="L284" s="235"/>
      <c r="M284" s="235"/>
    </row>
    <row r="285" spans="1:13" ht="15.75">
      <c r="A285" s="18"/>
      <c r="B285" s="259"/>
      <c r="C285" s="260"/>
      <c r="D285" s="261"/>
      <c r="E285" s="261"/>
      <c r="F285" s="262"/>
      <c r="G285" s="260"/>
      <c r="H285" s="261"/>
      <c r="I285" s="261"/>
      <c r="J285" s="261"/>
      <c r="K285" s="262"/>
      <c r="L285" s="235"/>
      <c r="M285" s="235"/>
    </row>
    <row r="286" spans="1:13" ht="15.75">
      <c r="A286" s="18"/>
      <c r="B286" s="259"/>
      <c r="C286" s="260"/>
      <c r="D286" s="261"/>
      <c r="E286" s="261"/>
      <c r="F286" s="262"/>
      <c r="G286" s="260"/>
      <c r="H286" s="261"/>
      <c r="I286" s="261"/>
      <c r="J286" s="261"/>
      <c r="K286" s="262"/>
      <c r="L286" s="236"/>
      <c r="M286" s="236"/>
    </row>
    <row r="287" spans="1:13" ht="15.75">
      <c r="A287" s="18"/>
      <c r="B287" s="259"/>
      <c r="C287" s="293"/>
      <c r="D287" s="294"/>
      <c r="E287" s="294"/>
      <c r="F287" s="295"/>
      <c r="G287" s="287" t="s">
        <v>91</v>
      </c>
      <c r="H287" s="288"/>
      <c r="I287" s="288"/>
      <c r="J287" s="288"/>
      <c r="K287" s="289"/>
      <c r="L287" s="290" t="s">
        <v>22</v>
      </c>
      <c r="M287" s="290">
        <v>21000</v>
      </c>
    </row>
    <row r="288" spans="1:13" ht="15.75">
      <c r="A288" s="18"/>
      <c r="B288" s="259"/>
      <c r="C288" s="293"/>
      <c r="D288" s="294"/>
      <c r="E288" s="294"/>
      <c r="F288" s="295"/>
      <c r="G288" s="287"/>
      <c r="H288" s="288"/>
      <c r="I288" s="288"/>
      <c r="J288" s="288"/>
      <c r="K288" s="289"/>
      <c r="L288" s="290"/>
      <c r="M288" s="290"/>
    </row>
    <row r="289" spans="1:13" ht="15.75">
      <c r="A289" s="18"/>
      <c r="B289" s="259"/>
      <c r="C289" s="293"/>
      <c r="D289" s="294"/>
      <c r="E289" s="294"/>
      <c r="F289" s="295"/>
      <c r="G289" s="287"/>
      <c r="H289" s="288"/>
      <c r="I289" s="288"/>
      <c r="J289" s="288"/>
      <c r="K289" s="289"/>
      <c r="L289" s="290"/>
      <c r="M289" s="290"/>
    </row>
    <row r="290" spans="1:13" ht="15.75">
      <c r="A290" s="19"/>
      <c r="B290" s="259"/>
      <c r="C290" s="293"/>
      <c r="D290" s="294"/>
      <c r="E290" s="294"/>
      <c r="F290" s="295"/>
      <c r="G290" s="287" t="s">
        <v>92</v>
      </c>
      <c r="H290" s="288"/>
      <c r="I290" s="288"/>
      <c r="J290" s="288"/>
      <c r="K290" s="289"/>
      <c r="L290" s="234" t="s">
        <v>22</v>
      </c>
      <c r="M290" s="234">
        <v>21000</v>
      </c>
    </row>
    <row r="291" spans="1:13" ht="54" customHeight="1">
      <c r="A291" s="71"/>
      <c r="B291" s="259"/>
      <c r="C291" s="293"/>
      <c r="D291" s="294"/>
      <c r="E291" s="294"/>
      <c r="F291" s="295"/>
      <c r="G291" s="287"/>
      <c r="H291" s="288"/>
      <c r="I291" s="288"/>
      <c r="J291" s="288"/>
      <c r="K291" s="289"/>
      <c r="L291" s="236"/>
      <c r="M291" s="236"/>
    </row>
    <row r="292" spans="1:13" ht="15.75" hidden="1">
      <c r="A292" s="19"/>
      <c r="B292" s="83"/>
      <c r="C292" s="21"/>
      <c r="D292" s="21"/>
      <c r="E292" s="21"/>
      <c r="F292" s="21"/>
      <c r="G292" s="20"/>
      <c r="H292" s="21"/>
      <c r="I292" s="21"/>
      <c r="J292" s="21"/>
      <c r="K292" s="22"/>
      <c r="L292" s="29"/>
      <c r="M292" s="29"/>
    </row>
    <row r="293" spans="1:13" ht="1.5" customHeight="1" hidden="1">
      <c r="A293" s="71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27"/>
      <c r="M293" s="27"/>
    </row>
    <row r="294" spans="1:13" ht="15.75">
      <c r="A294" s="28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6"/>
      <c r="M294" s="26"/>
    </row>
    <row r="295" spans="1:13" ht="15.75">
      <c r="A295" s="13"/>
      <c r="B295" s="13"/>
      <c r="C295" s="13"/>
      <c r="D295" s="13"/>
      <c r="E295" s="13"/>
      <c r="F295" s="13"/>
      <c r="G295" s="13"/>
      <c r="H295" s="13"/>
      <c r="I295" s="13"/>
      <c r="J295" s="12"/>
      <c r="K295" s="12"/>
      <c r="L295" s="12"/>
      <c r="M295" s="17"/>
    </row>
    <row r="296" spans="1:13" ht="15.75">
      <c r="A296" s="12"/>
      <c r="B296" s="103" t="s">
        <v>109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03"/>
    </row>
    <row r="297" spans="7:13" ht="18.75" customHeight="1">
      <c r="G297" s="12"/>
      <c r="H297" s="12"/>
      <c r="I297" s="12"/>
      <c r="J297" s="12"/>
      <c r="K297" s="12"/>
      <c r="L297" s="12"/>
      <c r="M297" s="17"/>
    </row>
    <row r="298" spans="7:13" ht="18.75" customHeight="1">
      <c r="G298" s="12"/>
      <c r="H298" s="12"/>
      <c r="I298" s="12"/>
      <c r="J298" s="12"/>
      <c r="K298" s="12"/>
      <c r="L298" s="12"/>
      <c r="M298" s="17"/>
    </row>
    <row r="299" spans="1:13" ht="15.75">
      <c r="A299" s="12"/>
      <c r="B299" s="12" t="s">
        <v>108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7"/>
    </row>
    <row r="300" spans="1:13" ht="15.75">
      <c r="A300" s="12"/>
      <c r="B300" s="12" t="s">
        <v>119</v>
      </c>
      <c r="C300" s="12"/>
      <c r="D300" s="12"/>
      <c r="G300" s="12"/>
      <c r="H300" s="12"/>
      <c r="I300" s="12"/>
      <c r="J300" s="12"/>
      <c r="K300" s="12"/>
      <c r="L300" s="12"/>
      <c r="M300" s="17"/>
    </row>
    <row r="301" spans="1:13" ht="15.75">
      <c r="A301" s="12"/>
      <c r="B301" s="12" t="s">
        <v>120</v>
      </c>
      <c r="C301" s="12"/>
      <c r="D301" s="12"/>
      <c r="E301" s="12" t="s">
        <v>111</v>
      </c>
      <c r="F301" s="12"/>
      <c r="G301" s="12"/>
      <c r="H301" s="12"/>
      <c r="I301" s="12"/>
      <c r="J301" s="12"/>
      <c r="K301" s="12"/>
      <c r="L301" s="12"/>
      <c r="M301" s="17"/>
    </row>
    <row r="302" spans="1:13" ht="15" customHeight="1">
      <c r="A302" s="12"/>
      <c r="G302" s="12"/>
      <c r="H302" s="12"/>
      <c r="I302" s="12"/>
      <c r="J302" s="12"/>
      <c r="K302" s="12"/>
      <c r="L302" s="12"/>
      <c r="M302" s="17"/>
    </row>
    <row r="303" spans="2:6" ht="15.75">
      <c r="B303" s="12" t="s">
        <v>112</v>
      </c>
      <c r="C303" s="12"/>
      <c r="D303" s="12"/>
      <c r="E303" s="12"/>
      <c r="F303" s="12"/>
    </row>
    <row r="304" ht="6.75" customHeight="1"/>
    <row r="305" spans="1:13" ht="18.75">
      <c r="A305" s="256" t="s">
        <v>18</v>
      </c>
      <c r="B305" s="256"/>
      <c r="C305" s="256"/>
      <c r="D305" s="256"/>
      <c r="E305" s="256"/>
      <c r="F305" s="256"/>
      <c r="G305" s="256"/>
      <c r="H305" s="256"/>
      <c r="I305" s="256"/>
      <c r="J305" s="256"/>
      <c r="K305" s="256"/>
      <c r="L305" s="256"/>
      <c r="M305" s="256"/>
    </row>
    <row r="306" spans="1:13" ht="23.25" customHeight="1">
      <c r="A306" s="257" t="s">
        <v>107</v>
      </c>
      <c r="B306" s="257"/>
      <c r="C306" s="257"/>
      <c r="D306" s="257"/>
      <c r="E306" s="257"/>
      <c r="F306" s="257"/>
      <c r="G306" s="257"/>
      <c r="H306" s="257"/>
      <c r="I306" s="257"/>
      <c r="J306" s="257"/>
      <c r="K306" s="257"/>
      <c r="L306" s="257"/>
      <c r="M306" s="257"/>
    </row>
    <row r="307" spans="1:13" ht="22.5" customHeight="1">
      <c r="A307" s="257" t="s">
        <v>61</v>
      </c>
      <c r="B307" s="257"/>
      <c r="C307" s="257"/>
      <c r="D307" s="257"/>
      <c r="E307" s="257"/>
      <c r="F307" s="257"/>
      <c r="G307" s="257"/>
      <c r="H307" s="257"/>
      <c r="I307" s="257"/>
      <c r="J307" s="257"/>
      <c r="K307" s="257"/>
      <c r="L307" s="257"/>
      <c r="M307" s="257"/>
    </row>
    <row r="308" spans="1:13" ht="25.5" customHeight="1" thickBo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ht="15.75">
      <c r="A309" s="36" t="s">
        <v>15</v>
      </c>
      <c r="B309" s="37" t="s">
        <v>6</v>
      </c>
      <c r="C309" s="38" t="s">
        <v>7</v>
      </c>
      <c r="D309" s="39"/>
      <c r="E309" s="39"/>
      <c r="F309" s="40"/>
      <c r="G309" s="38" t="s">
        <v>9</v>
      </c>
      <c r="H309" s="39"/>
      <c r="I309" s="39"/>
      <c r="J309" s="39"/>
      <c r="K309" s="40"/>
      <c r="L309" s="37" t="s">
        <v>11</v>
      </c>
      <c r="M309" s="37" t="s">
        <v>13</v>
      </c>
    </row>
    <row r="310" spans="1:13" ht="16.5" thickBot="1">
      <c r="A310" s="41" t="s">
        <v>16</v>
      </c>
      <c r="B310" s="42" t="s">
        <v>28</v>
      </c>
      <c r="C310" s="43" t="s">
        <v>8</v>
      </c>
      <c r="D310" s="25"/>
      <c r="E310" s="25"/>
      <c r="F310" s="44"/>
      <c r="G310" s="43" t="s">
        <v>10</v>
      </c>
      <c r="H310" s="25"/>
      <c r="I310" s="25"/>
      <c r="J310" s="25"/>
      <c r="K310" s="44"/>
      <c r="L310" s="42" t="s">
        <v>12</v>
      </c>
      <c r="M310" s="42" t="s">
        <v>14</v>
      </c>
    </row>
    <row r="311" spans="1:13" ht="20.25" thickBot="1">
      <c r="A311" s="96" t="s">
        <v>19</v>
      </c>
      <c r="B311" s="97"/>
      <c r="C311" s="98" t="s">
        <v>32</v>
      </c>
      <c r="D311" s="99"/>
      <c r="E311" s="39"/>
      <c r="F311" s="39"/>
      <c r="G311" s="39"/>
      <c r="H311" s="39"/>
      <c r="I311" s="39"/>
      <c r="J311" s="39"/>
      <c r="K311" s="39"/>
      <c r="L311" s="100"/>
      <c r="M311" s="101"/>
    </row>
    <row r="312" spans="1:13" ht="16.5" thickTop="1">
      <c r="A312" s="84"/>
      <c r="B312" s="270" t="s">
        <v>314</v>
      </c>
      <c r="C312" s="86" t="s">
        <v>4</v>
      </c>
      <c r="D312" s="86"/>
      <c r="E312" s="86"/>
      <c r="F312" s="86"/>
      <c r="G312" s="279" t="s">
        <v>315</v>
      </c>
      <c r="H312" s="280"/>
      <c r="I312" s="280"/>
      <c r="J312" s="280"/>
      <c r="K312" s="281"/>
      <c r="L312" s="285" t="s">
        <v>33</v>
      </c>
      <c r="M312" s="285">
        <v>30</v>
      </c>
    </row>
    <row r="313" spans="1:13" ht="15.75">
      <c r="A313" s="18"/>
      <c r="B313" s="271"/>
      <c r="C313" s="88" t="s">
        <v>53</v>
      </c>
      <c r="D313" s="25"/>
      <c r="E313" s="25"/>
      <c r="F313" s="62"/>
      <c r="G313" s="282"/>
      <c r="H313" s="283"/>
      <c r="I313" s="283"/>
      <c r="J313" s="283"/>
      <c r="K313" s="284"/>
      <c r="L313" s="235"/>
      <c r="M313" s="235"/>
    </row>
    <row r="314" spans="1:13" ht="3.75" customHeight="1">
      <c r="A314" s="89"/>
      <c r="B314" s="90"/>
      <c r="C314" s="253"/>
      <c r="D314" s="254"/>
      <c r="E314" s="254"/>
      <c r="F314" s="255"/>
      <c r="G314" s="91"/>
      <c r="H314" s="91"/>
      <c r="I314" s="91"/>
      <c r="J314" s="91"/>
      <c r="K314" s="92"/>
      <c r="L314" s="18"/>
      <c r="M314" s="18"/>
    </row>
    <row r="315" spans="1:13" ht="20.25" thickBot="1">
      <c r="A315" s="50" t="s">
        <v>20</v>
      </c>
      <c r="B315" s="51"/>
      <c r="C315" s="94" t="s">
        <v>25</v>
      </c>
      <c r="D315" s="52"/>
      <c r="E315" s="52"/>
      <c r="F315" s="52"/>
      <c r="G315" s="53"/>
      <c r="H315" s="53"/>
      <c r="I315" s="53"/>
      <c r="J315" s="53"/>
      <c r="K315" s="53"/>
      <c r="L315" s="54"/>
      <c r="M315" s="55"/>
    </row>
    <row r="316" spans="1:13" ht="16.5" thickTop="1">
      <c r="A316" s="18"/>
      <c r="B316" s="270" t="s">
        <v>314</v>
      </c>
      <c r="C316" s="272" t="s">
        <v>3</v>
      </c>
      <c r="D316" s="273"/>
      <c r="E316" s="273"/>
      <c r="F316" s="274"/>
      <c r="G316" s="275" t="s">
        <v>316</v>
      </c>
      <c r="H316" s="276"/>
      <c r="I316" s="276"/>
      <c r="J316" s="276"/>
      <c r="K316" s="277"/>
      <c r="L316" s="18"/>
      <c r="M316" s="18"/>
    </row>
    <row r="317" spans="1:13" ht="15.75">
      <c r="A317" s="18"/>
      <c r="B317" s="271"/>
      <c r="C317" s="240"/>
      <c r="D317" s="241"/>
      <c r="E317" s="241"/>
      <c r="F317" s="242"/>
      <c r="G317" s="278"/>
      <c r="H317" s="276"/>
      <c r="I317" s="276"/>
      <c r="J317" s="276"/>
      <c r="K317" s="277"/>
      <c r="L317" s="18"/>
      <c r="M317" s="18"/>
    </row>
    <row r="318" spans="1:13" ht="15.75">
      <c r="A318" s="18"/>
      <c r="B318" s="56"/>
      <c r="C318" s="240"/>
      <c r="D318" s="241"/>
      <c r="E318" s="241"/>
      <c r="F318" s="242"/>
      <c r="G318" s="278"/>
      <c r="H318" s="276"/>
      <c r="I318" s="276"/>
      <c r="J318" s="276"/>
      <c r="K318" s="277"/>
      <c r="L318" s="235" t="s">
        <v>23</v>
      </c>
      <c r="M318" s="235">
        <f>30000*(0.6+2.1)/2*0.4*2*0.5</f>
        <v>16200</v>
      </c>
    </row>
    <row r="319" spans="1:13" ht="16.5" thickBot="1">
      <c r="A319" s="18"/>
      <c r="B319" s="85"/>
      <c r="C319" s="243"/>
      <c r="D319" s="244"/>
      <c r="E319" s="244"/>
      <c r="F319" s="245"/>
      <c r="G319" s="278"/>
      <c r="H319" s="276"/>
      <c r="I319" s="276"/>
      <c r="J319" s="276"/>
      <c r="K319" s="277"/>
      <c r="L319" s="236"/>
      <c r="M319" s="236"/>
    </row>
    <row r="320" spans="1:13" ht="20.25" thickBot="1">
      <c r="A320" s="74" t="s">
        <v>21</v>
      </c>
      <c r="B320" s="75"/>
      <c r="C320" s="263" t="s">
        <v>27</v>
      </c>
      <c r="D320" s="263"/>
      <c r="E320" s="263"/>
      <c r="F320" s="263"/>
      <c r="G320" s="76"/>
      <c r="H320" s="76"/>
      <c r="I320" s="76"/>
      <c r="J320" s="76"/>
      <c r="K320" s="76"/>
      <c r="L320" s="77"/>
      <c r="M320" s="78"/>
    </row>
    <row r="321" spans="1:13" ht="58.5" customHeight="1" thickTop="1">
      <c r="A321" s="104"/>
      <c r="B321" s="230" t="s">
        <v>314</v>
      </c>
      <c r="C321" s="264" t="s">
        <v>317</v>
      </c>
      <c r="D321" s="265"/>
      <c r="E321" s="265"/>
      <c r="F321" s="266"/>
      <c r="G321" s="267" t="s">
        <v>318</v>
      </c>
      <c r="H321" s="268"/>
      <c r="I321" s="268"/>
      <c r="J321" s="268"/>
      <c r="K321" s="269"/>
      <c r="L321" s="79" t="s">
        <v>23</v>
      </c>
      <c r="M321" s="79">
        <f>30000*1.5*0.5*2</f>
        <v>45000</v>
      </c>
    </row>
    <row r="322" spans="1:13" ht="19.5">
      <c r="A322" s="63" t="s">
        <v>24</v>
      </c>
      <c r="B322" s="231"/>
      <c r="C322" s="95" t="s">
        <v>26</v>
      </c>
      <c r="D322" s="66"/>
      <c r="E322" s="69"/>
      <c r="F322" s="69"/>
      <c r="G322" s="258"/>
      <c r="H322" s="258"/>
      <c r="I322" s="258"/>
      <c r="J322" s="258"/>
      <c r="K322" s="258"/>
      <c r="L322" s="81"/>
      <c r="M322" s="82"/>
    </row>
    <row r="323" spans="1:13" ht="15.75">
      <c r="A323" s="84"/>
      <c r="B323" s="259" t="s">
        <v>323</v>
      </c>
      <c r="C323" s="260" t="s">
        <v>319</v>
      </c>
      <c r="D323" s="261"/>
      <c r="E323" s="261"/>
      <c r="F323" s="262"/>
      <c r="G323" s="260" t="s">
        <v>320</v>
      </c>
      <c r="H323" s="261"/>
      <c r="I323" s="261"/>
      <c r="J323" s="261"/>
      <c r="K323" s="262"/>
      <c r="L323" s="234" t="s">
        <v>23</v>
      </c>
      <c r="M323" s="234">
        <v>510</v>
      </c>
    </row>
    <row r="324" spans="1:13" ht="15.75">
      <c r="A324" s="18"/>
      <c r="B324" s="259"/>
      <c r="C324" s="260"/>
      <c r="D324" s="261"/>
      <c r="E324" s="261"/>
      <c r="F324" s="262"/>
      <c r="G324" s="260"/>
      <c r="H324" s="261"/>
      <c r="I324" s="261"/>
      <c r="J324" s="261"/>
      <c r="K324" s="262"/>
      <c r="L324" s="235"/>
      <c r="M324" s="235"/>
    </row>
    <row r="325" spans="1:13" ht="24.75" customHeight="1">
      <c r="A325" s="18"/>
      <c r="B325" s="259"/>
      <c r="C325" s="260"/>
      <c r="D325" s="261"/>
      <c r="E325" s="261"/>
      <c r="F325" s="262"/>
      <c r="G325" s="260"/>
      <c r="H325" s="261"/>
      <c r="I325" s="261"/>
      <c r="J325" s="261"/>
      <c r="K325" s="262"/>
      <c r="L325" s="235"/>
      <c r="M325" s="235"/>
    </row>
    <row r="326" spans="1:13" ht="7.5" customHeight="1">
      <c r="A326" s="18"/>
      <c r="B326" s="259"/>
      <c r="C326" s="260"/>
      <c r="D326" s="261"/>
      <c r="E326" s="261"/>
      <c r="F326" s="262"/>
      <c r="G326" s="260"/>
      <c r="H326" s="261"/>
      <c r="I326" s="261"/>
      <c r="J326" s="261"/>
      <c r="K326" s="262"/>
      <c r="L326" s="235"/>
      <c r="M326" s="235"/>
    </row>
    <row r="327" spans="1:13" ht="15.75" hidden="1">
      <c r="A327" s="18"/>
      <c r="B327" s="259"/>
      <c r="C327" s="260"/>
      <c r="D327" s="261"/>
      <c r="E327" s="261"/>
      <c r="F327" s="262"/>
      <c r="G327" s="260"/>
      <c r="H327" s="261"/>
      <c r="I327" s="261"/>
      <c r="J327" s="261"/>
      <c r="K327" s="262"/>
      <c r="L327" s="236"/>
      <c r="M327" s="236"/>
    </row>
    <row r="328" spans="1:13" ht="15.75" hidden="1">
      <c r="A328" s="19"/>
      <c r="B328" s="83"/>
      <c r="C328" s="21"/>
      <c r="D328" s="21"/>
      <c r="E328" s="21"/>
      <c r="F328" s="21"/>
      <c r="G328" s="20"/>
      <c r="H328" s="21"/>
      <c r="I328" s="21"/>
      <c r="J328" s="21"/>
      <c r="K328" s="22"/>
      <c r="L328" s="29"/>
      <c r="M328" s="29"/>
    </row>
    <row r="329" spans="1:13" ht="1.5" customHeight="1" hidden="1">
      <c r="A329" s="71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27"/>
      <c r="M329" s="27"/>
    </row>
    <row r="330" spans="1:13" ht="1.5" customHeight="1" hidden="1">
      <c r="A330" s="28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6"/>
      <c r="M330" s="26"/>
    </row>
    <row r="331" spans="1:13" ht="15" customHeight="1">
      <c r="A331" s="153"/>
      <c r="B331" s="234" t="s">
        <v>324</v>
      </c>
      <c r="C331" s="250" t="s">
        <v>325</v>
      </c>
      <c r="D331" s="250"/>
      <c r="E331" s="250"/>
      <c r="F331" s="250"/>
      <c r="G331" s="237" t="s">
        <v>326</v>
      </c>
      <c r="H331" s="238"/>
      <c r="I331" s="238"/>
      <c r="J331" s="238"/>
      <c r="K331" s="239"/>
      <c r="L331" s="234" t="s">
        <v>22</v>
      </c>
      <c r="M331" s="234">
        <v>18000</v>
      </c>
    </row>
    <row r="332" spans="1:13" ht="1.5" customHeight="1">
      <c r="A332" s="18"/>
      <c r="B332" s="235"/>
      <c r="C332" s="251"/>
      <c r="D332" s="251"/>
      <c r="E332" s="251"/>
      <c r="F332" s="251"/>
      <c r="G332" s="240"/>
      <c r="H332" s="241"/>
      <c r="I332" s="241"/>
      <c r="J332" s="241"/>
      <c r="K332" s="242"/>
      <c r="L332" s="235"/>
      <c r="M332" s="235"/>
    </row>
    <row r="333" spans="1:13" ht="61.5" customHeight="1">
      <c r="A333" s="19"/>
      <c r="B333" s="236"/>
      <c r="C333" s="252"/>
      <c r="D333" s="252"/>
      <c r="E333" s="252"/>
      <c r="F333" s="252"/>
      <c r="G333" s="243"/>
      <c r="H333" s="244"/>
      <c r="I333" s="244"/>
      <c r="J333" s="244"/>
      <c r="K333" s="245"/>
      <c r="L333" s="236"/>
      <c r="M333" s="236"/>
    </row>
    <row r="334" spans="1:13" ht="15.75" hidden="1">
      <c r="A334" s="28"/>
      <c r="B334" s="25"/>
      <c r="C334" s="232"/>
      <c r="D334" s="232"/>
      <c r="E334" s="232"/>
      <c r="F334" s="232"/>
      <c r="G334" s="25"/>
      <c r="H334" s="25"/>
      <c r="I334" s="25"/>
      <c r="J334" s="25"/>
      <c r="K334" s="25"/>
      <c r="L334" s="28"/>
      <c r="M334" s="28"/>
    </row>
    <row r="335" spans="1:13" ht="44.25" customHeight="1">
      <c r="A335" s="71"/>
      <c r="B335" s="64" t="s">
        <v>322</v>
      </c>
      <c r="C335" s="246" t="s">
        <v>327</v>
      </c>
      <c r="D335" s="246"/>
      <c r="E335" s="246"/>
      <c r="F335" s="246"/>
      <c r="G335" s="247" t="s">
        <v>329</v>
      </c>
      <c r="H335" s="248"/>
      <c r="I335" s="248"/>
      <c r="J335" s="248"/>
      <c r="K335" s="249"/>
      <c r="L335" s="71"/>
      <c r="M335" s="71"/>
    </row>
    <row r="336" spans="1:13" ht="21" customHeight="1">
      <c r="A336" s="71"/>
      <c r="B336" s="64">
        <v>97</v>
      </c>
      <c r="C336" s="64" t="s">
        <v>321</v>
      </c>
      <c r="D336" s="64"/>
      <c r="E336" s="64"/>
      <c r="F336" s="64"/>
      <c r="G336" s="64" t="s">
        <v>328</v>
      </c>
      <c r="H336" s="64"/>
      <c r="I336" s="64"/>
      <c r="J336" s="64"/>
      <c r="K336" s="64"/>
      <c r="L336" s="71" t="s">
        <v>23</v>
      </c>
      <c r="M336" s="71">
        <v>75</v>
      </c>
    </row>
    <row r="337" spans="1:13" ht="15.75">
      <c r="A337" s="28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6"/>
      <c r="M337" s="26"/>
    </row>
    <row r="338" spans="1:13" ht="15.75">
      <c r="A338" s="12"/>
      <c r="B338" s="12"/>
      <c r="C338" s="13" t="s">
        <v>41</v>
      </c>
      <c r="D338" s="13"/>
      <c r="E338" s="13"/>
      <c r="F338" s="13"/>
      <c r="G338" s="13"/>
      <c r="H338" s="13"/>
      <c r="I338" s="13"/>
      <c r="J338" s="13"/>
      <c r="K338" s="12" t="s">
        <v>31</v>
      </c>
      <c r="L338" s="12"/>
      <c r="M338" s="17"/>
    </row>
    <row r="339" spans="1:13" ht="15.75">
      <c r="A339" s="12"/>
      <c r="B339" s="12"/>
      <c r="C339" s="12"/>
      <c r="D339" s="12" t="s">
        <v>38</v>
      </c>
      <c r="E339" s="12"/>
      <c r="F339" s="12"/>
      <c r="G339" s="12"/>
      <c r="H339" s="12"/>
      <c r="I339" s="12"/>
      <c r="J339" s="12"/>
      <c r="K339" s="12"/>
      <c r="L339" s="12"/>
      <c r="M339" s="17"/>
    </row>
    <row r="340" spans="1:13" ht="15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7"/>
    </row>
    <row r="341" spans="1:13" ht="15.75">
      <c r="A341" s="12"/>
      <c r="B341" s="103" t="s">
        <v>109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7"/>
    </row>
    <row r="342" spans="1:13" ht="15.75">
      <c r="A342" s="12"/>
      <c r="B342" s="12" t="s">
        <v>108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7"/>
    </row>
    <row r="343" spans="1:13" ht="15.75">
      <c r="A343" s="12"/>
      <c r="B343" s="12" t="s">
        <v>110</v>
      </c>
      <c r="C343" s="12"/>
      <c r="D343" s="12"/>
      <c r="E343" s="12" t="s">
        <v>111</v>
      </c>
      <c r="F343" s="12"/>
      <c r="G343" s="12"/>
      <c r="H343" s="12"/>
      <c r="I343" s="12"/>
      <c r="J343" s="12"/>
      <c r="K343" s="12"/>
      <c r="L343" s="12"/>
      <c r="M343" s="17"/>
    </row>
    <row r="344" spans="1:13" ht="15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7"/>
    </row>
    <row r="345" spans="1:13" ht="15.75">
      <c r="A345" s="12"/>
      <c r="B345" s="12" t="s">
        <v>313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7"/>
    </row>
    <row r="346" spans="1:13" ht="15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7"/>
    </row>
    <row r="347" spans="1:13" ht="15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7"/>
    </row>
    <row r="348" spans="1:13" ht="15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7"/>
    </row>
    <row r="349" spans="1:13" ht="15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7"/>
    </row>
    <row r="350" spans="1:13" ht="18.75">
      <c r="A350" s="256" t="s">
        <v>18</v>
      </c>
      <c r="B350" s="256"/>
      <c r="C350" s="256"/>
      <c r="D350" s="256"/>
      <c r="E350" s="256"/>
      <c r="F350" s="256"/>
      <c r="G350" s="256"/>
      <c r="H350" s="256"/>
      <c r="I350" s="256"/>
      <c r="J350" s="256"/>
      <c r="K350" s="256"/>
      <c r="L350" s="256"/>
      <c r="M350" s="256"/>
    </row>
    <row r="351" spans="1:13" ht="18.75">
      <c r="A351" s="257" t="s">
        <v>113</v>
      </c>
      <c r="B351" s="257"/>
      <c r="C351" s="257"/>
      <c r="D351" s="257"/>
      <c r="E351" s="257"/>
      <c r="F351" s="257"/>
      <c r="G351" s="257"/>
      <c r="H351" s="257"/>
      <c r="I351" s="257"/>
      <c r="J351" s="257"/>
      <c r="K351" s="257"/>
      <c r="L351" s="257"/>
      <c r="M351" s="257"/>
    </row>
    <row r="352" spans="1:13" ht="18.75">
      <c r="A352" s="257" t="s">
        <v>114</v>
      </c>
      <c r="B352" s="257"/>
      <c r="C352" s="257"/>
      <c r="D352" s="257"/>
      <c r="E352" s="257"/>
      <c r="F352" s="257"/>
      <c r="G352" s="257"/>
      <c r="H352" s="257"/>
      <c r="I352" s="257"/>
      <c r="J352" s="257"/>
      <c r="K352" s="257"/>
      <c r="L352" s="257"/>
      <c r="M352" s="257"/>
    </row>
    <row r="353" spans="1:13" ht="13.5" thickBo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ht="15.75">
      <c r="A354" s="36" t="s">
        <v>15</v>
      </c>
      <c r="B354" s="37" t="s">
        <v>6</v>
      </c>
      <c r="C354" s="38" t="s">
        <v>7</v>
      </c>
      <c r="D354" s="39"/>
      <c r="E354" s="39"/>
      <c r="F354" s="40"/>
      <c r="G354" s="38" t="s">
        <v>9</v>
      </c>
      <c r="H354" s="39"/>
      <c r="I354" s="39"/>
      <c r="J354" s="39"/>
      <c r="K354" s="40"/>
      <c r="L354" s="37" t="s">
        <v>11</v>
      </c>
      <c r="M354" s="37" t="s">
        <v>13</v>
      </c>
    </row>
    <row r="355" spans="1:13" ht="16.5" thickBot="1">
      <c r="A355" s="41" t="s">
        <v>16</v>
      </c>
      <c r="B355" s="42" t="s">
        <v>28</v>
      </c>
      <c r="C355" s="43" t="s">
        <v>8</v>
      </c>
      <c r="D355" s="25"/>
      <c r="E355" s="25"/>
      <c r="F355" s="44"/>
      <c r="G355" s="43" t="s">
        <v>10</v>
      </c>
      <c r="H355" s="25"/>
      <c r="I355" s="25"/>
      <c r="J355" s="25"/>
      <c r="K355" s="44"/>
      <c r="L355" s="42" t="s">
        <v>12</v>
      </c>
      <c r="M355" s="42" t="s">
        <v>14</v>
      </c>
    </row>
    <row r="356" spans="1:13" ht="20.25" thickBot="1">
      <c r="A356" s="96" t="s">
        <v>19</v>
      </c>
      <c r="B356" s="97" t="s">
        <v>115</v>
      </c>
      <c r="C356" s="98" t="s">
        <v>116</v>
      </c>
      <c r="D356" s="99"/>
      <c r="E356" s="39"/>
      <c r="F356" s="39"/>
      <c r="G356" s="39"/>
      <c r="H356" s="39"/>
      <c r="I356" s="39"/>
      <c r="J356" s="39"/>
      <c r="K356" s="39"/>
      <c r="L356" s="100"/>
      <c r="M356" s="101"/>
    </row>
    <row r="357" spans="1:13" ht="16.5" thickTop="1">
      <c r="A357" s="84"/>
      <c r="B357" s="270"/>
      <c r="C357" s="296" t="s">
        <v>117</v>
      </c>
      <c r="D357" s="333"/>
      <c r="E357" s="333"/>
      <c r="F357" s="334"/>
      <c r="G357" s="341" t="s">
        <v>118</v>
      </c>
      <c r="H357" s="342"/>
      <c r="I357" s="342"/>
      <c r="J357" s="342"/>
      <c r="K357" s="343"/>
      <c r="L357" s="285" t="s">
        <v>22</v>
      </c>
      <c r="M357" s="350">
        <v>40000</v>
      </c>
    </row>
    <row r="358" spans="1:13" ht="15.75">
      <c r="A358" s="18"/>
      <c r="B358" s="271"/>
      <c r="C358" s="335"/>
      <c r="D358" s="336"/>
      <c r="E358" s="336"/>
      <c r="F358" s="337"/>
      <c r="G358" s="344"/>
      <c r="H358" s="345"/>
      <c r="I358" s="345"/>
      <c r="J358" s="345"/>
      <c r="K358" s="346"/>
      <c r="L358" s="235"/>
      <c r="M358" s="235"/>
    </row>
    <row r="359" spans="1:13" ht="39.75" customHeight="1">
      <c r="A359" s="89"/>
      <c r="B359" s="90"/>
      <c r="C359" s="338"/>
      <c r="D359" s="339"/>
      <c r="E359" s="339"/>
      <c r="F359" s="340"/>
      <c r="G359" s="347"/>
      <c r="H359" s="348"/>
      <c r="I359" s="348"/>
      <c r="J359" s="348"/>
      <c r="K359" s="349"/>
      <c r="L359" s="19"/>
      <c r="M359" s="19"/>
    </row>
    <row r="360" spans="1:13" ht="15.75">
      <c r="A360" s="28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6"/>
      <c r="M360" s="26"/>
    </row>
    <row r="361" spans="1:13" ht="15.75">
      <c r="A361" s="28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6"/>
      <c r="M361" s="26"/>
    </row>
    <row r="362" spans="1:13" ht="15.75">
      <c r="A362" s="12"/>
      <c r="B362" s="12"/>
      <c r="G362" s="13"/>
      <c r="H362" s="13"/>
      <c r="I362" s="13"/>
      <c r="J362" s="13"/>
      <c r="M362" s="17"/>
    </row>
    <row r="363" spans="1:13" ht="15.75">
      <c r="A363" s="12"/>
      <c r="B363" s="12"/>
      <c r="G363" s="12"/>
      <c r="H363" s="12"/>
      <c r="I363" s="12"/>
      <c r="J363" s="12"/>
      <c r="K363" s="12"/>
      <c r="L363" s="12"/>
      <c r="M363" s="17"/>
    </row>
    <row r="364" spans="4:13" ht="15.75">
      <c r="D364" s="13" t="s">
        <v>41</v>
      </c>
      <c r="E364" s="13"/>
      <c r="F364" s="13"/>
      <c r="G364" s="13"/>
      <c r="L364" s="12" t="s">
        <v>31</v>
      </c>
      <c r="M364" s="12"/>
    </row>
    <row r="365" spans="4:7" ht="15.75">
      <c r="D365" s="12"/>
      <c r="E365" s="12" t="s">
        <v>38</v>
      </c>
      <c r="F365" s="12"/>
      <c r="G365" s="12"/>
    </row>
  </sheetData>
  <sheetProtection/>
  <mergeCells count="259">
    <mergeCell ref="B282:B291"/>
    <mergeCell ref="C282:F291"/>
    <mergeCell ref="G282:K286"/>
    <mergeCell ref="C357:F359"/>
    <mergeCell ref="G357:K359"/>
    <mergeCell ref="A352:M352"/>
    <mergeCell ref="B357:B358"/>
    <mergeCell ref="L357:L358"/>
    <mergeCell ref="M357:M358"/>
    <mergeCell ref="A305:M305"/>
    <mergeCell ref="C279:F279"/>
    <mergeCell ref="G290:K291"/>
    <mergeCell ref="L290:L291"/>
    <mergeCell ref="M290:M291"/>
    <mergeCell ref="L282:L286"/>
    <mergeCell ref="M282:M286"/>
    <mergeCell ref="G287:K289"/>
    <mergeCell ref="L287:L289"/>
    <mergeCell ref="M287:M289"/>
    <mergeCell ref="G281:K281"/>
    <mergeCell ref="M267:M268"/>
    <mergeCell ref="C280:F280"/>
    <mergeCell ref="G280:K280"/>
    <mergeCell ref="C269:F269"/>
    <mergeCell ref="B271:B272"/>
    <mergeCell ref="C271:F274"/>
    <mergeCell ref="G271:K274"/>
    <mergeCell ref="C276:F278"/>
    <mergeCell ref="G276:K278"/>
    <mergeCell ref="B277:B278"/>
    <mergeCell ref="M245:M247"/>
    <mergeCell ref="L273:L274"/>
    <mergeCell ref="M273:M274"/>
    <mergeCell ref="A258:I258"/>
    <mergeCell ref="A260:M260"/>
    <mergeCell ref="A261:M261"/>
    <mergeCell ref="A262:M262"/>
    <mergeCell ref="B267:B268"/>
    <mergeCell ref="G267:K268"/>
    <mergeCell ref="L267:L268"/>
    <mergeCell ref="M248:M249"/>
    <mergeCell ref="G239:K239"/>
    <mergeCell ref="B240:B249"/>
    <mergeCell ref="C240:F249"/>
    <mergeCell ref="G240:K244"/>
    <mergeCell ref="G248:K249"/>
    <mergeCell ref="L240:L244"/>
    <mergeCell ref="M240:M244"/>
    <mergeCell ref="G245:K247"/>
    <mergeCell ref="L245:L247"/>
    <mergeCell ref="G229:K232"/>
    <mergeCell ref="C234:F236"/>
    <mergeCell ref="G234:K236"/>
    <mergeCell ref="B235:B236"/>
    <mergeCell ref="C237:F237"/>
    <mergeCell ref="L248:L249"/>
    <mergeCell ref="A220:M220"/>
    <mergeCell ref="B225:B226"/>
    <mergeCell ref="G225:K226"/>
    <mergeCell ref="L225:L226"/>
    <mergeCell ref="M225:M226"/>
    <mergeCell ref="C238:F238"/>
    <mergeCell ref="G238:K238"/>
    <mergeCell ref="C227:F227"/>
    <mergeCell ref="B229:B230"/>
    <mergeCell ref="C229:F232"/>
    <mergeCell ref="C196:F196"/>
    <mergeCell ref="M198:M202"/>
    <mergeCell ref="G203:K205"/>
    <mergeCell ref="L203:L205"/>
    <mergeCell ref="M203:M205"/>
    <mergeCell ref="L231:L232"/>
    <mergeCell ref="M231:M232"/>
    <mergeCell ref="A216:I216"/>
    <mergeCell ref="A218:M218"/>
    <mergeCell ref="A219:M219"/>
    <mergeCell ref="C195:F195"/>
    <mergeCell ref="L206:L207"/>
    <mergeCell ref="M206:M207"/>
    <mergeCell ref="G197:K197"/>
    <mergeCell ref="B198:B207"/>
    <mergeCell ref="C198:F207"/>
    <mergeCell ref="G198:K202"/>
    <mergeCell ref="G206:K207"/>
    <mergeCell ref="L198:L202"/>
    <mergeCell ref="B196:B197"/>
    <mergeCell ref="L183:L184"/>
    <mergeCell ref="M183:M184"/>
    <mergeCell ref="G196:K196"/>
    <mergeCell ref="C185:F185"/>
    <mergeCell ref="B187:B188"/>
    <mergeCell ref="C187:F190"/>
    <mergeCell ref="G187:K190"/>
    <mergeCell ref="C192:F194"/>
    <mergeCell ref="G192:K194"/>
    <mergeCell ref="B193:B194"/>
    <mergeCell ref="M160:M162"/>
    <mergeCell ref="G153:K153"/>
    <mergeCell ref="L189:L190"/>
    <mergeCell ref="M189:M190"/>
    <mergeCell ref="A173:I173"/>
    <mergeCell ref="A176:M176"/>
    <mergeCell ref="A177:M177"/>
    <mergeCell ref="A178:M178"/>
    <mergeCell ref="B183:B184"/>
    <mergeCell ref="G183:K184"/>
    <mergeCell ref="M163:M164"/>
    <mergeCell ref="G154:K154"/>
    <mergeCell ref="B155:B164"/>
    <mergeCell ref="C155:F164"/>
    <mergeCell ref="G155:K159"/>
    <mergeCell ref="G163:K164"/>
    <mergeCell ref="L155:L159"/>
    <mergeCell ref="B153:B154"/>
    <mergeCell ref="C153:F153"/>
    <mergeCell ref="M155:M159"/>
    <mergeCell ref="C149:F151"/>
    <mergeCell ref="G149:K151"/>
    <mergeCell ref="B144:B146"/>
    <mergeCell ref="B150:B151"/>
    <mergeCell ref="C152:F152"/>
    <mergeCell ref="L163:L164"/>
    <mergeCell ref="G160:K162"/>
    <mergeCell ref="L160:L162"/>
    <mergeCell ref="M146:M147"/>
    <mergeCell ref="A133:M133"/>
    <mergeCell ref="A134:M134"/>
    <mergeCell ref="A135:M135"/>
    <mergeCell ref="B140:B141"/>
    <mergeCell ref="G140:K141"/>
    <mergeCell ref="L140:L141"/>
    <mergeCell ref="M140:M141"/>
    <mergeCell ref="C142:F142"/>
    <mergeCell ref="C144:F147"/>
    <mergeCell ref="L146:L147"/>
    <mergeCell ref="G144:K147"/>
    <mergeCell ref="A87:I87"/>
    <mergeCell ref="B64:B65"/>
    <mergeCell ref="L77:L78"/>
    <mergeCell ref="L97:L98"/>
    <mergeCell ref="G106:K108"/>
    <mergeCell ref="C101:F104"/>
    <mergeCell ref="M77:M78"/>
    <mergeCell ref="L69:L73"/>
    <mergeCell ref="M69:M73"/>
    <mergeCell ref="M54:M55"/>
    <mergeCell ref="C56:F56"/>
    <mergeCell ref="G58:K61"/>
    <mergeCell ref="C58:F61"/>
    <mergeCell ref="M74:M76"/>
    <mergeCell ref="C66:F66"/>
    <mergeCell ref="C67:F67"/>
    <mergeCell ref="B69:B78"/>
    <mergeCell ref="C63:F65"/>
    <mergeCell ref="G63:K65"/>
    <mergeCell ref="G67:K67"/>
    <mergeCell ref="G68:K68"/>
    <mergeCell ref="L60:L61"/>
    <mergeCell ref="C69:F78"/>
    <mergeCell ref="G69:K73"/>
    <mergeCell ref="G77:K78"/>
    <mergeCell ref="M60:M61"/>
    <mergeCell ref="A47:M47"/>
    <mergeCell ref="A48:M48"/>
    <mergeCell ref="A44:I44"/>
    <mergeCell ref="A49:M49"/>
    <mergeCell ref="B54:B55"/>
    <mergeCell ref="G54:K55"/>
    <mergeCell ref="B58:B59"/>
    <mergeCell ref="B17:B18"/>
    <mergeCell ref="B11:B12"/>
    <mergeCell ref="M11:M12"/>
    <mergeCell ref="L17:L18"/>
    <mergeCell ref="B26:B35"/>
    <mergeCell ref="G26:K30"/>
    <mergeCell ref="C26:F35"/>
    <mergeCell ref="M31:M33"/>
    <mergeCell ref="M17:M18"/>
    <mergeCell ref="L26:L28"/>
    <mergeCell ref="M26:M28"/>
    <mergeCell ref="G31:K33"/>
    <mergeCell ref="A4:M4"/>
    <mergeCell ref="A5:M5"/>
    <mergeCell ref="A6:M6"/>
    <mergeCell ref="C17:F18"/>
    <mergeCell ref="G15:K18"/>
    <mergeCell ref="C99:F99"/>
    <mergeCell ref="C13:F13"/>
    <mergeCell ref="L11:L12"/>
    <mergeCell ref="C20:F22"/>
    <mergeCell ref="G20:K22"/>
    <mergeCell ref="L31:L33"/>
    <mergeCell ref="G11:K12"/>
    <mergeCell ref="G74:K76"/>
    <mergeCell ref="L74:L76"/>
    <mergeCell ref="G25:K25"/>
    <mergeCell ref="C23:F23"/>
    <mergeCell ref="C24:F24"/>
    <mergeCell ref="G24:K24"/>
    <mergeCell ref="G34:K35"/>
    <mergeCell ref="L54:L55"/>
    <mergeCell ref="G101:K104"/>
    <mergeCell ref="B101:B104"/>
    <mergeCell ref="A90:M90"/>
    <mergeCell ref="A91:M91"/>
    <mergeCell ref="A92:M92"/>
    <mergeCell ref="B97:B98"/>
    <mergeCell ref="G97:K98"/>
    <mergeCell ref="M97:M98"/>
    <mergeCell ref="L103:L104"/>
    <mergeCell ref="M103:M104"/>
    <mergeCell ref="B107:B108"/>
    <mergeCell ref="C109:F109"/>
    <mergeCell ref="C110:F110"/>
    <mergeCell ref="G110:K110"/>
    <mergeCell ref="G111:K111"/>
    <mergeCell ref="B112:B121"/>
    <mergeCell ref="C112:F121"/>
    <mergeCell ref="G112:K116"/>
    <mergeCell ref="G120:K121"/>
    <mergeCell ref="C106:F108"/>
    <mergeCell ref="L120:L121"/>
    <mergeCell ref="M120:M121"/>
    <mergeCell ref="A130:I130"/>
    <mergeCell ref="L112:L116"/>
    <mergeCell ref="M112:M116"/>
    <mergeCell ref="G117:K119"/>
    <mergeCell ref="L117:L119"/>
    <mergeCell ref="M117:M119"/>
    <mergeCell ref="A306:M306"/>
    <mergeCell ref="A307:M307"/>
    <mergeCell ref="B312:B313"/>
    <mergeCell ref="G312:K313"/>
    <mergeCell ref="L312:L313"/>
    <mergeCell ref="M312:M313"/>
    <mergeCell ref="C320:F320"/>
    <mergeCell ref="C321:F321"/>
    <mergeCell ref="G321:K321"/>
    <mergeCell ref="L318:L319"/>
    <mergeCell ref="B316:B317"/>
    <mergeCell ref="C316:F319"/>
    <mergeCell ref="G316:K319"/>
    <mergeCell ref="M318:M319"/>
    <mergeCell ref="C314:F314"/>
    <mergeCell ref="A350:M350"/>
    <mergeCell ref="A351:M351"/>
    <mergeCell ref="L323:L327"/>
    <mergeCell ref="M323:M327"/>
    <mergeCell ref="G322:K322"/>
    <mergeCell ref="B323:B327"/>
    <mergeCell ref="C323:F327"/>
    <mergeCell ref="G323:K327"/>
    <mergeCell ref="B331:B333"/>
    <mergeCell ref="G331:K333"/>
    <mergeCell ref="L331:L333"/>
    <mergeCell ref="M331:M333"/>
    <mergeCell ref="C335:F335"/>
    <mergeCell ref="G335:K335"/>
    <mergeCell ref="C331:F333"/>
  </mergeCells>
  <printOptions/>
  <pageMargins left="0.5905511811023623" right="0.5905511811023623" top="0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23"/>
  <dimension ref="A2:P60"/>
  <sheetViews>
    <sheetView zoomScale="75" zoomScaleNormal="75" zoomScalePageLayoutView="0" workbookViewId="0" topLeftCell="A12">
      <selection activeCell="M36" sqref="M36"/>
    </sheetView>
  </sheetViews>
  <sheetFormatPr defaultColWidth="9.00390625" defaultRowHeight="12.75"/>
  <cols>
    <col min="1" max="1" width="5.25390625" style="0" customWidth="1"/>
    <col min="2" max="2" width="17.125" style="0" customWidth="1"/>
    <col min="6" max="6" width="18.75390625" style="0" customWidth="1"/>
    <col min="11" max="11" width="16.125" style="0" customWidth="1"/>
  </cols>
  <sheetData>
    <row r="1" ht="9.75" customHeight="1" hidden="1"/>
    <row r="2" spans="1:13" ht="9.75" customHeight="1" hidden="1">
      <c r="A2" s="7"/>
      <c r="B2" s="9"/>
      <c r="C2" s="9"/>
      <c r="D2" s="9"/>
      <c r="E2" s="7"/>
      <c r="F2" s="7"/>
      <c r="G2" s="7"/>
      <c r="H2" s="8"/>
      <c r="I2" s="9"/>
      <c r="J2" s="9"/>
      <c r="K2" s="9"/>
      <c r="L2" s="9"/>
      <c r="M2" s="9"/>
    </row>
    <row r="3" spans="1:13" ht="0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1" ht="15" customHeight="1">
      <c r="A4" s="12"/>
      <c r="B4" s="12"/>
      <c r="C4" s="12"/>
      <c r="D4" s="12"/>
      <c r="E4" s="12"/>
      <c r="F4" s="12"/>
      <c r="G4" s="12"/>
      <c r="H4" s="12"/>
      <c r="J4" s="124"/>
      <c r="K4" s="124"/>
    </row>
    <row r="5" spans="1:15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7"/>
      <c r="O5" s="12"/>
    </row>
    <row r="6" spans="1:13" ht="15" customHeight="1">
      <c r="A6" s="12"/>
      <c r="B6" s="103"/>
      <c r="C6" s="103"/>
      <c r="D6" s="12"/>
      <c r="E6" s="12"/>
      <c r="F6" s="12"/>
      <c r="G6" s="12"/>
      <c r="H6" s="103"/>
      <c r="I6" s="12"/>
      <c r="J6" s="12"/>
      <c r="K6" s="12"/>
      <c r="L6" s="12"/>
      <c r="M6" s="12"/>
    </row>
    <row r="7" spans="1:14" ht="1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7"/>
    </row>
    <row r="8" spans="1:13" ht="15" customHeight="1">
      <c r="A8" s="12"/>
      <c r="B8" s="12"/>
      <c r="C8" s="12"/>
      <c r="D8" s="12"/>
      <c r="E8" s="12"/>
      <c r="F8" s="12"/>
      <c r="G8" s="12"/>
      <c r="I8" s="12"/>
      <c r="J8" s="12"/>
      <c r="K8" s="12"/>
      <c r="L8" s="12"/>
      <c r="M8" s="12"/>
    </row>
    <row r="9" spans="1:13" ht="15.75" customHeight="1">
      <c r="A9" s="12"/>
      <c r="B9" s="12"/>
      <c r="C9" s="12"/>
      <c r="D9" s="12"/>
      <c r="E9" s="12"/>
      <c r="F9" s="12"/>
      <c r="G9" s="12"/>
      <c r="J9" s="12"/>
      <c r="K9" s="12"/>
      <c r="L9" s="12"/>
      <c r="M9" s="12"/>
    </row>
    <row r="10" spans="1:13" ht="15.75" customHeight="1">
      <c r="A10" s="12"/>
      <c r="B10" s="12"/>
      <c r="C10" s="12"/>
      <c r="D10" s="12"/>
      <c r="E10" s="12"/>
      <c r="F10" s="12"/>
      <c r="G10" s="12"/>
      <c r="J10" s="12"/>
      <c r="K10" s="12"/>
      <c r="L10" s="12"/>
      <c r="M10" s="12"/>
    </row>
    <row r="11" spans="1:14" ht="24.75" customHeight="1">
      <c r="A11" s="373" t="s">
        <v>18</v>
      </c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</row>
    <row r="12" spans="1:14" ht="18" customHeight="1">
      <c r="A12" s="186" t="s">
        <v>270</v>
      </c>
      <c r="B12" s="186"/>
      <c r="D12" s="124"/>
      <c r="G12" s="186"/>
      <c r="H12" s="186"/>
      <c r="I12" s="186"/>
      <c r="J12" s="186"/>
      <c r="K12" s="186"/>
      <c r="L12" s="151"/>
      <c r="M12" s="151"/>
      <c r="N12" s="151"/>
    </row>
    <row r="13" spans="4:15" ht="18.75" customHeight="1">
      <c r="D13" s="124"/>
      <c r="E13" s="186"/>
      <c r="F13" s="186"/>
      <c r="G13" s="184" t="s">
        <v>234</v>
      </c>
      <c r="H13" s="184"/>
      <c r="I13" s="184"/>
      <c r="J13" s="184"/>
      <c r="K13" s="184"/>
      <c r="L13" s="185"/>
      <c r="M13" s="185"/>
      <c r="N13" s="185"/>
      <c r="O13" s="185"/>
    </row>
    <row r="14" spans="1:14" ht="15.75" customHeight="1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51"/>
      <c r="M14" s="151"/>
      <c r="N14" s="151"/>
    </row>
    <row r="15" spans="1:14" ht="15.75" customHeight="1">
      <c r="A15" s="126" t="s">
        <v>272</v>
      </c>
      <c r="B15" s="126"/>
      <c r="C15" s="126"/>
      <c r="D15" s="126"/>
      <c r="E15" s="126"/>
      <c r="F15" s="126"/>
      <c r="G15" s="127"/>
      <c r="H15" s="127"/>
      <c r="I15" s="127"/>
      <c r="J15" s="127"/>
      <c r="K15" s="127"/>
      <c r="L15" s="127"/>
      <c r="M15" s="127"/>
      <c r="N15" s="127"/>
    </row>
    <row r="16" spans="1:14" ht="15.75" customHeight="1">
      <c r="A16" s="127" t="s">
        <v>271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1:14" ht="15.75" customHeight="1">
      <c r="A17" s="127" t="s">
        <v>130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5"/>
    </row>
    <row r="18" spans="1:14" ht="15.75" customHeight="1">
      <c r="A18" s="151" t="s">
        <v>257</v>
      </c>
      <c r="B18" s="151"/>
      <c r="C18" s="151"/>
      <c r="D18" s="151"/>
      <c r="E18" s="151"/>
      <c r="F18" s="160"/>
      <c r="G18" s="127"/>
      <c r="H18" s="127"/>
      <c r="I18" s="127"/>
      <c r="J18" s="127"/>
      <c r="L18" s="151" t="s">
        <v>269</v>
      </c>
      <c r="M18" s="127"/>
      <c r="N18" s="125"/>
    </row>
    <row r="19" spans="1:13" ht="5.25" customHeight="1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5.75">
      <c r="A20" s="36" t="s">
        <v>15</v>
      </c>
      <c r="B20" s="37" t="s">
        <v>6</v>
      </c>
      <c r="C20" s="38" t="s">
        <v>7</v>
      </c>
      <c r="D20" s="39"/>
      <c r="E20" s="39"/>
      <c r="F20" s="40"/>
      <c r="G20" s="38" t="s">
        <v>9</v>
      </c>
      <c r="H20" s="39"/>
      <c r="I20" s="39"/>
      <c r="J20" s="39"/>
      <c r="K20" s="40"/>
      <c r="L20" s="37" t="s">
        <v>11</v>
      </c>
      <c r="M20" s="37" t="s">
        <v>13</v>
      </c>
    </row>
    <row r="21" spans="1:13" ht="15.75">
      <c r="A21" s="41" t="s">
        <v>16</v>
      </c>
      <c r="B21" s="42" t="s">
        <v>28</v>
      </c>
      <c r="C21" s="43" t="s">
        <v>8</v>
      </c>
      <c r="D21" s="25"/>
      <c r="E21" s="25"/>
      <c r="F21" s="44"/>
      <c r="G21" s="43" t="s">
        <v>10</v>
      </c>
      <c r="H21" s="25"/>
      <c r="I21" s="25"/>
      <c r="J21" s="25"/>
      <c r="K21" s="44"/>
      <c r="L21" s="42" t="s">
        <v>12</v>
      </c>
      <c r="M21" s="42" t="s">
        <v>14</v>
      </c>
    </row>
    <row r="22" spans="1:13" ht="13.5" customHeight="1" thickBot="1">
      <c r="A22" s="45" t="s">
        <v>19</v>
      </c>
      <c r="B22" s="46"/>
      <c r="C22" s="47" t="s">
        <v>32</v>
      </c>
      <c r="D22" s="189"/>
      <c r="E22" s="15"/>
      <c r="F22" s="15"/>
      <c r="G22" s="15"/>
      <c r="H22" s="15"/>
      <c r="I22" s="15"/>
      <c r="J22" s="15"/>
      <c r="K22" s="15"/>
      <c r="L22" s="30"/>
      <c r="M22" s="31"/>
    </row>
    <row r="23" spans="1:14" ht="2.25" customHeight="1" thickTop="1">
      <c r="A23" s="18"/>
      <c r="B23" s="331"/>
      <c r="C23" s="490"/>
      <c r="D23" s="491"/>
      <c r="E23" s="491"/>
      <c r="F23" s="492"/>
      <c r="G23" s="490"/>
      <c r="H23" s="513"/>
      <c r="I23" s="513"/>
      <c r="J23" s="513"/>
      <c r="K23" s="514"/>
      <c r="L23" s="285"/>
      <c r="M23" s="539"/>
      <c r="N23" s="1"/>
    </row>
    <row r="24" spans="1:14" ht="36.75" customHeight="1">
      <c r="A24" s="19"/>
      <c r="B24" s="330"/>
      <c r="C24" s="413"/>
      <c r="D24" s="414"/>
      <c r="E24" s="414"/>
      <c r="F24" s="415"/>
      <c r="G24" s="515"/>
      <c r="H24" s="516"/>
      <c r="I24" s="516"/>
      <c r="J24" s="516"/>
      <c r="K24" s="517"/>
      <c r="L24" s="235"/>
      <c r="M24" s="540"/>
      <c r="N24" s="3"/>
    </row>
    <row r="25" spans="1:13" ht="12.75" customHeight="1" hidden="1">
      <c r="A25" s="48"/>
      <c r="B25" s="35"/>
      <c r="C25" s="309"/>
      <c r="D25" s="310"/>
      <c r="E25" s="310"/>
      <c r="F25" s="311"/>
      <c r="G25" s="49"/>
      <c r="H25" s="49"/>
      <c r="I25" s="49"/>
      <c r="J25" s="49"/>
      <c r="K25" s="49"/>
      <c r="L25" s="18"/>
      <c r="M25" s="18"/>
    </row>
    <row r="26" spans="1:13" ht="16.5" customHeight="1" thickBot="1">
      <c r="A26" s="50" t="s">
        <v>20</v>
      </c>
      <c r="B26" s="51"/>
      <c r="C26" s="11" t="s">
        <v>25</v>
      </c>
      <c r="D26" s="52"/>
      <c r="E26" s="52"/>
      <c r="F26" s="52"/>
      <c r="G26" s="53"/>
      <c r="H26" s="53"/>
      <c r="I26" s="53"/>
      <c r="J26" s="53"/>
      <c r="K26" s="53"/>
      <c r="L26" s="54"/>
      <c r="M26" s="55"/>
    </row>
    <row r="27" spans="1:13" ht="3" customHeight="1" thickTop="1">
      <c r="A27" s="18"/>
      <c r="B27" s="56"/>
      <c r="C27" s="57"/>
      <c r="D27" s="58"/>
      <c r="E27" s="58"/>
      <c r="F27" s="59"/>
      <c r="G27" s="275"/>
      <c r="H27" s="276"/>
      <c r="I27" s="276"/>
      <c r="J27" s="276"/>
      <c r="K27" s="277"/>
      <c r="L27" s="18"/>
      <c r="M27" s="18"/>
    </row>
    <row r="28" spans="1:13" ht="0.75" customHeight="1" thickBot="1">
      <c r="A28" s="18"/>
      <c r="B28" s="16"/>
      <c r="C28" s="60"/>
      <c r="D28" s="61"/>
      <c r="E28" s="61"/>
      <c r="F28" s="62"/>
      <c r="G28" s="278"/>
      <c r="H28" s="276"/>
      <c r="I28" s="276"/>
      <c r="J28" s="276"/>
      <c r="K28" s="277"/>
      <c r="L28" s="18"/>
      <c r="M28" s="18"/>
    </row>
    <row r="29" spans="1:13" ht="13.5" customHeight="1" thickTop="1">
      <c r="A29" s="18"/>
      <c r="B29" s="331"/>
      <c r="C29" s="320"/>
      <c r="D29" s="321"/>
      <c r="E29" s="321"/>
      <c r="F29" s="322"/>
      <c r="G29" s="278"/>
      <c r="H29" s="276"/>
      <c r="I29" s="276"/>
      <c r="J29" s="276"/>
      <c r="K29" s="277"/>
      <c r="L29" s="235"/>
      <c r="M29" s="235"/>
    </row>
    <row r="30" spans="1:13" ht="21" customHeight="1" thickBot="1">
      <c r="A30" s="18"/>
      <c r="B30" s="330"/>
      <c r="C30" s="320"/>
      <c r="D30" s="321"/>
      <c r="E30" s="321"/>
      <c r="F30" s="322"/>
      <c r="G30" s="278"/>
      <c r="H30" s="276"/>
      <c r="I30" s="276"/>
      <c r="J30" s="276"/>
      <c r="K30" s="277"/>
      <c r="L30" s="236"/>
      <c r="M30" s="236"/>
    </row>
    <row r="31" spans="1:13" ht="12.75" customHeight="1" hidden="1" thickBot="1">
      <c r="A31" s="63" t="s">
        <v>21</v>
      </c>
      <c r="B31" s="64"/>
      <c r="C31" s="65" t="s">
        <v>37</v>
      </c>
      <c r="D31" s="66"/>
      <c r="E31" s="66"/>
      <c r="F31" s="67"/>
      <c r="G31" s="68"/>
      <c r="H31" s="69"/>
      <c r="I31" s="69"/>
      <c r="J31" s="69"/>
      <c r="K31" s="70"/>
      <c r="L31" s="71"/>
      <c r="M31" s="71"/>
    </row>
    <row r="32" spans="1:13" ht="17.25" customHeight="1" hidden="1" thickBot="1">
      <c r="A32" s="48"/>
      <c r="B32" s="16" t="s">
        <v>34</v>
      </c>
      <c r="C32" s="296" t="s">
        <v>35</v>
      </c>
      <c r="D32" s="297"/>
      <c r="E32" s="297"/>
      <c r="F32" s="298"/>
      <c r="G32" s="279" t="s">
        <v>5</v>
      </c>
      <c r="H32" s="312"/>
      <c r="I32" s="312"/>
      <c r="J32" s="312"/>
      <c r="K32" s="313"/>
      <c r="L32" s="18" t="s">
        <v>23</v>
      </c>
      <c r="M32" s="18">
        <v>9</v>
      </c>
    </row>
    <row r="33" spans="1:13" ht="21" customHeight="1" hidden="1" thickBot="1">
      <c r="A33" s="48"/>
      <c r="B33" s="16"/>
      <c r="C33" s="299"/>
      <c r="D33" s="300"/>
      <c r="E33" s="300"/>
      <c r="F33" s="301"/>
      <c r="G33" s="314"/>
      <c r="H33" s="315"/>
      <c r="I33" s="315"/>
      <c r="J33" s="315"/>
      <c r="K33" s="316"/>
      <c r="L33" s="18" t="s">
        <v>36</v>
      </c>
      <c r="M33" s="18">
        <v>1</v>
      </c>
    </row>
    <row r="34" spans="1:13" ht="43.5" customHeight="1" hidden="1" thickBot="1">
      <c r="A34" s="72"/>
      <c r="B34" s="73"/>
      <c r="C34" s="302"/>
      <c r="D34" s="303"/>
      <c r="E34" s="303"/>
      <c r="F34" s="304"/>
      <c r="G34" s="317"/>
      <c r="H34" s="318"/>
      <c r="I34" s="318"/>
      <c r="J34" s="318"/>
      <c r="K34" s="319"/>
      <c r="L34" s="72" t="s">
        <v>23</v>
      </c>
      <c r="M34" s="72">
        <v>10.5</v>
      </c>
    </row>
    <row r="35" spans="1:13" ht="17.25" customHeight="1" thickBot="1">
      <c r="A35" s="74" t="s">
        <v>21</v>
      </c>
      <c r="B35" s="75"/>
      <c r="C35" s="308" t="s">
        <v>240</v>
      </c>
      <c r="D35" s="308"/>
      <c r="E35" s="308"/>
      <c r="F35" s="308"/>
      <c r="G35" s="76"/>
      <c r="H35" s="76"/>
      <c r="I35" s="76"/>
      <c r="J35" s="76"/>
      <c r="K35" s="76"/>
      <c r="L35" s="77"/>
      <c r="M35" s="78"/>
    </row>
    <row r="36" spans="1:13" ht="51" customHeight="1" thickTop="1">
      <c r="A36" s="187" t="s">
        <v>24</v>
      </c>
      <c r="B36" s="331"/>
      <c r="C36" s="267" t="s">
        <v>253</v>
      </c>
      <c r="D36" s="268"/>
      <c r="E36" s="268"/>
      <c r="F36" s="269"/>
      <c r="G36" s="541" t="s">
        <v>265</v>
      </c>
      <c r="H36" s="542"/>
      <c r="I36" s="542"/>
      <c r="J36" s="542"/>
      <c r="K36" s="543"/>
      <c r="L36" s="79" t="s">
        <v>23</v>
      </c>
      <c r="M36" s="188">
        <f>(2*12*3*1)/7</f>
        <v>10.285714285714286</v>
      </c>
    </row>
    <row r="37" spans="1:13" ht="28.5" customHeight="1" hidden="1">
      <c r="A37" s="153"/>
      <c r="B37" s="330"/>
      <c r="C37" s="547" t="s">
        <v>263</v>
      </c>
      <c r="D37" s="548"/>
      <c r="E37" s="548"/>
      <c r="F37" s="549"/>
      <c r="G37" s="461" t="s">
        <v>229</v>
      </c>
      <c r="H37" s="462"/>
      <c r="I37" s="462"/>
      <c r="J37" s="462"/>
      <c r="K37" s="463"/>
      <c r="L37" s="166" t="s">
        <v>23</v>
      </c>
      <c r="M37" s="175">
        <f>2.5*3*10*2</f>
        <v>150</v>
      </c>
    </row>
    <row r="38" spans="1:13" ht="1.5" customHeight="1" hidden="1">
      <c r="A38" s="18"/>
      <c r="B38" s="183"/>
      <c r="C38" s="335"/>
      <c r="D38" s="336"/>
      <c r="E38" s="336"/>
      <c r="F38" s="337"/>
      <c r="G38" s="296"/>
      <c r="H38" s="467"/>
      <c r="I38" s="467"/>
      <c r="J38" s="467"/>
      <c r="K38" s="468"/>
      <c r="L38" s="84"/>
      <c r="M38" s="161"/>
    </row>
    <row r="39" spans="1:13" ht="30" customHeight="1" hidden="1" thickTop="1">
      <c r="A39" s="48" t="s">
        <v>236</v>
      </c>
      <c r="B39" s="331" t="s">
        <v>250</v>
      </c>
      <c r="C39" s="335"/>
      <c r="D39" s="336"/>
      <c r="E39" s="336"/>
      <c r="F39" s="337"/>
      <c r="G39" s="296" t="s">
        <v>231</v>
      </c>
      <c r="H39" s="467"/>
      <c r="I39" s="467"/>
      <c r="J39" s="467"/>
      <c r="K39" s="468"/>
      <c r="L39" s="174" t="s">
        <v>22</v>
      </c>
      <c r="M39" s="176">
        <f>10.5*2.5*2</f>
        <v>52.5</v>
      </c>
    </row>
    <row r="40" spans="1:13" ht="15.75" customHeight="1" hidden="1">
      <c r="A40" s="18"/>
      <c r="B40" s="330"/>
      <c r="C40" s="335"/>
      <c r="D40" s="336"/>
      <c r="E40" s="336"/>
      <c r="F40" s="337"/>
      <c r="G40" s="478" t="s">
        <v>239</v>
      </c>
      <c r="H40" s="479"/>
      <c r="I40" s="479"/>
      <c r="J40" s="479"/>
      <c r="K40" s="480"/>
      <c r="L40" s="71" t="s">
        <v>23</v>
      </c>
      <c r="M40" s="128">
        <f>1.8*17*0.2*2</f>
        <v>12.240000000000002</v>
      </c>
    </row>
    <row r="41" spans="1:13" ht="15.75" customHeight="1" hidden="1">
      <c r="A41" s="18"/>
      <c r="B41" s="183"/>
      <c r="C41" s="335"/>
      <c r="D41" s="457"/>
      <c r="E41" s="457"/>
      <c r="F41" s="337"/>
      <c r="G41" s="418" t="s">
        <v>238</v>
      </c>
      <c r="H41" s="472"/>
      <c r="I41" s="472"/>
      <c r="J41" s="472"/>
      <c r="K41" s="472"/>
      <c r="L41" s="19" t="s">
        <v>29</v>
      </c>
      <c r="M41" s="118">
        <f>2.9*7</f>
        <v>20.3</v>
      </c>
    </row>
    <row r="42" spans="1:13" ht="0.75" customHeight="1" hidden="1">
      <c r="A42" s="18"/>
      <c r="B42" s="183"/>
      <c r="C42" s="335"/>
      <c r="D42" s="336"/>
      <c r="E42" s="336"/>
      <c r="F42" s="337"/>
      <c r="G42" s="421"/>
      <c r="H42" s="477"/>
      <c r="I42" s="477"/>
      <c r="J42" s="477"/>
      <c r="K42" s="477"/>
      <c r="L42" s="19"/>
      <c r="M42" s="118"/>
    </row>
    <row r="43" spans="1:13" ht="15.75" customHeight="1" hidden="1">
      <c r="A43" s="18"/>
      <c r="B43" s="183"/>
      <c r="C43" s="335"/>
      <c r="D43" s="336"/>
      <c r="E43" s="336"/>
      <c r="F43" s="337"/>
      <c r="G43" s="495"/>
      <c r="H43" s="496"/>
      <c r="I43" s="496"/>
      <c r="J43" s="496"/>
      <c r="K43" s="497"/>
      <c r="L43" s="19"/>
      <c r="M43" s="118"/>
    </row>
    <row r="44" spans="1:13" ht="63" customHeight="1" hidden="1">
      <c r="A44" s="18"/>
      <c r="B44" s="183"/>
      <c r="C44" s="338"/>
      <c r="D44" s="339"/>
      <c r="E44" s="339"/>
      <c r="F44" s="340"/>
      <c r="G44" s="536" t="s">
        <v>237</v>
      </c>
      <c r="H44" s="537"/>
      <c r="I44" s="537"/>
      <c r="J44" s="537"/>
      <c r="K44" s="538"/>
      <c r="L44" s="71" t="s">
        <v>23</v>
      </c>
      <c r="M44" s="128">
        <f>M37</f>
        <v>150</v>
      </c>
    </row>
    <row r="45" spans="1:13" ht="3" customHeight="1" hidden="1">
      <c r="A45" s="179"/>
      <c r="B45" s="179"/>
      <c r="C45" s="1"/>
      <c r="D45" s="3"/>
      <c r="E45" s="3"/>
      <c r="F45" s="180"/>
      <c r="G45" s="1"/>
      <c r="H45" s="3"/>
      <c r="I45" s="3"/>
      <c r="J45" s="3"/>
      <c r="K45" s="180"/>
      <c r="L45" s="179"/>
      <c r="M45" s="1"/>
    </row>
    <row r="46" spans="1:13" ht="23.25" customHeight="1" hidden="1">
      <c r="A46" s="19"/>
      <c r="B46" s="177"/>
      <c r="C46" s="181"/>
      <c r="D46" s="178"/>
      <c r="E46" s="178"/>
      <c r="F46" s="182"/>
      <c r="G46" s="181"/>
      <c r="H46" s="178"/>
      <c r="I46" s="178"/>
      <c r="J46" s="178"/>
      <c r="K46" s="182"/>
      <c r="L46" s="19"/>
      <c r="M46" s="19"/>
    </row>
    <row r="47" spans="1:13" ht="15.75">
      <c r="A47" s="63" t="s">
        <v>24</v>
      </c>
      <c r="B47" s="64"/>
      <c r="C47" s="66" t="s">
        <v>230</v>
      </c>
      <c r="D47" s="66"/>
      <c r="E47" s="69"/>
      <c r="F47" s="69"/>
      <c r="G47" s="544"/>
      <c r="H47" s="544"/>
      <c r="I47" s="544"/>
      <c r="J47" s="544"/>
      <c r="K47" s="544"/>
      <c r="L47" s="81"/>
      <c r="M47" s="82"/>
    </row>
    <row r="48" spans="1:13" ht="17.25" customHeight="1">
      <c r="A48" s="84"/>
      <c r="B48" s="473" t="s">
        <v>258</v>
      </c>
      <c r="C48" s="545" t="s">
        <v>264</v>
      </c>
      <c r="D48" s="545"/>
      <c r="E48" s="545"/>
      <c r="F48" s="545"/>
      <c r="G48" s="197" t="s">
        <v>266</v>
      </c>
      <c r="H48" s="197"/>
      <c r="I48" s="197"/>
      <c r="J48" s="197" t="s">
        <v>22</v>
      </c>
      <c r="K48" s="197">
        <f>100*7</f>
        <v>700</v>
      </c>
      <c r="L48" s="234" t="s">
        <v>23</v>
      </c>
      <c r="M48" s="234">
        <f>100*0.1</f>
        <v>10</v>
      </c>
    </row>
    <row r="49" spans="1:13" ht="10.5" customHeight="1" hidden="1">
      <c r="A49" s="18"/>
      <c r="B49" s="507"/>
      <c r="C49" s="546"/>
      <c r="D49" s="546"/>
      <c r="E49" s="546"/>
      <c r="F49" s="546"/>
      <c r="G49" s="197"/>
      <c r="H49" s="197"/>
      <c r="I49" s="197"/>
      <c r="J49" s="197"/>
      <c r="K49" s="197"/>
      <c r="L49" s="235"/>
      <c r="M49" s="235"/>
    </row>
    <row r="50" spans="1:13" ht="16.5" customHeight="1" hidden="1">
      <c r="A50" s="18"/>
      <c r="B50" s="507"/>
      <c r="C50" s="546"/>
      <c r="D50" s="546"/>
      <c r="E50" s="546"/>
      <c r="F50" s="546"/>
      <c r="G50" s="197"/>
      <c r="H50" s="197"/>
      <c r="I50" s="197"/>
      <c r="J50" s="197"/>
      <c r="K50" s="197"/>
      <c r="L50" s="235"/>
      <c r="M50" s="235"/>
    </row>
    <row r="51" spans="1:13" ht="16.5" customHeight="1" hidden="1">
      <c r="A51" s="18"/>
      <c r="B51" s="507"/>
      <c r="C51" s="546"/>
      <c r="D51" s="546"/>
      <c r="E51" s="546"/>
      <c r="F51" s="546"/>
      <c r="G51" s="197"/>
      <c r="H51" s="197"/>
      <c r="I51" s="197"/>
      <c r="J51" s="197"/>
      <c r="K51" s="197"/>
      <c r="L51" s="18"/>
      <c r="M51" s="18"/>
    </row>
    <row r="52" spans="1:13" ht="13.5" customHeight="1">
      <c r="A52" s="18"/>
      <c r="B52" s="18"/>
      <c r="C52" s="546"/>
      <c r="D52" s="546"/>
      <c r="E52" s="546"/>
      <c r="F52" s="546"/>
      <c r="G52" s="197" t="s">
        <v>268</v>
      </c>
      <c r="H52" s="197"/>
      <c r="I52" s="197"/>
      <c r="J52" s="197"/>
      <c r="K52" s="197"/>
      <c r="L52" s="19" t="s">
        <v>22</v>
      </c>
      <c r="M52" s="19">
        <v>100</v>
      </c>
    </row>
    <row r="53" spans="1:13" ht="16.5" customHeight="1">
      <c r="A53" s="19"/>
      <c r="B53" s="83"/>
      <c r="C53" s="418"/>
      <c r="D53" s="418"/>
      <c r="E53" s="418"/>
      <c r="F53" s="418"/>
      <c r="G53" s="198" t="s">
        <v>267</v>
      </c>
      <c r="H53" s="198"/>
      <c r="I53" s="198"/>
      <c r="J53" s="198"/>
      <c r="K53" s="198"/>
      <c r="L53" s="29" t="s">
        <v>22</v>
      </c>
      <c r="M53" s="29">
        <v>100</v>
      </c>
    </row>
    <row r="54" spans="1:13" ht="16.5" customHeight="1">
      <c r="A54" s="28"/>
      <c r="B54" s="25"/>
      <c r="C54" s="195"/>
      <c r="D54" s="195"/>
      <c r="E54" s="195"/>
      <c r="F54" s="195"/>
      <c r="G54" s="196"/>
      <c r="H54" s="196"/>
      <c r="I54" s="196"/>
      <c r="J54" s="196"/>
      <c r="K54" s="196"/>
      <c r="L54" s="26"/>
      <c r="M54" s="26"/>
    </row>
    <row r="55" spans="1:14" ht="21" customHeight="1">
      <c r="A55" s="12"/>
      <c r="B55" s="12"/>
      <c r="D55" s="13"/>
      <c r="E55" s="13"/>
      <c r="F55" s="13"/>
      <c r="G55" s="13"/>
      <c r="H55" s="13"/>
      <c r="I55" s="13"/>
      <c r="J55" s="13"/>
      <c r="K55" s="12"/>
      <c r="L55" s="12"/>
      <c r="M55" s="17"/>
      <c r="N55" s="24"/>
    </row>
    <row r="56" spans="1:14" ht="15.75">
      <c r="A56" s="374" t="s">
        <v>256</v>
      </c>
      <c r="B56" s="374"/>
      <c r="C56" s="374"/>
      <c r="D56" s="374"/>
      <c r="E56" s="374"/>
      <c r="F56" s="374"/>
      <c r="G56" s="374"/>
      <c r="H56" s="374"/>
      <c r="I56" s="374"/>
      <c r="J56" s="12"/>
      <c r="K56" s="12" t="s">
        <v>241</v>
      </c>
      <c r="L56" s="12"/>
      <c r="M56" s="17"/>
      <c r="N56" s="24"/>
    </row>
    <row r="57" spans="1:14" ht="15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7"/>
      <c r="N57" s="24"/>
    </row>
    <row r="58" spans="1:16" ht="15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7"/>
      <c r="N58" s="24"/>
      <c r="P58" t="s">
        <v>49</v>
      </c>
    </row>
    <row r="59" ht="12.75">
      <c r="N59" s="24"/>
    </row>
    <row r="60" spans="1:14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4"/>
    </row>
  </sheetData>
  <sheetProtection/>
  <mergeCells count="34">
    <mergeCell ref="B29:B30"/>
    <mergeCell ref="B23:B24"/>
    <mergeCell ref="L48:L50"/>
    <mergeCell ref="C48:F53"/>
    <mergeCell ref="A11:N11"/>
    <mergeCell ref="C23:F24"/>
    <mergeCell ref="C37:F44"/>
    <mergeCell ref="G37:K37"/>
    <mergeCell ref="G38:K38"/>
    <mergeCell ref="G39:K39"/>
    <mergeCell ref="G40:K40"/>
    <mergeCell ref="G43:K43"/>
    <mergeCell ref="B39:B40"/>
    <mergeCell ref="G41:K41"/>
    <mergeCell ref="G42:K42"/>
    <mergeCell ref="A56:I56"/>
    <mergeCell ref="B48:B51"/>
    <mergeCell ref="G47:K47"/>
    <mergeCell ref="C35:F35"/>
    <mergeCell ref="C36:F36"/>
    <mergeCell ref="G36:K36"/>
    <mergeCell ref="C32:F34"/>
    <mergeCell ref="G32:K34"/>
    <mergeCell ref="B36:B37"/>
    <mergeCell ref="C29:F30"/>
    <mergeCell ref="G27:K30"/>
    <mergeCell ref="G23:K24"/>
    <mergeCell ref="C25:F25"/>
    <mergeCell ref="M48:M50"/>
    <mergeCell ref="G44:K44"/>
    <mergeCell ref="M23:M24"/>
    <mergeCell ref="L29:L30"/>
    <mergeCell ref="M29:M30"/>
    <mergeCell ref="L23:L24"/>
  </mergeCells>
  <printOptions/>
  <pageMargins left="0.3937007874015748" right="0.3937007874015748" top="0.1968503937007874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624"/>
  <dimension ref="A2:O54"/>
  <sheetViews>
    <sheetView zoomScale="75" zoomScaleNormal="75" zoomScalePageLayoutView="0" workbookViewId="0" topLeftCell="A10">
      <selection activeCell="L55" sqref="L55"/>
    </sheetView>
  </sheetViews>
  <sheetFormatPr defaultColWidth="9.00390625" defaultRowHeight="12.75"/>
  <cols>
    <col min="1" max="1" width="5.25390625" style="0" customWidth="1"/>
    <col min="2" max="2" width="31.375" style="0" customWidth="1"/>
    <col min="4" max="4" width="10.25390625" style="0" customWidth="1"/>
    <col min="6" max="6" width="13.875" style="0" customWidth="1"/>
    <col min="11" max="11" width="5.75390625" style="0" customWidth="1"/>
  </cols>
  <sheetData>
    <row r="1" ht="9.75" customHeight="1" hidden="1"/>
    <row r="2" spans="1:13" ht="9.75" customHeight="1" hidden="1">
      <c r="A2" s="7"/>
      <c r="B2" s="9"/>
      <c r="C2" s="9"/>
      <c r="D2" s="9"/>
      <c r="E2" s="7"/>
      <c r="F2" s="7"/>
      <c r="G2" s="7"/>
      <c r="H2" s="8"/>
      <c r="I2" s="9"/>
      <c r="J2" s="9"/>
      <c r="K2" s="9"/>
      <c r="L2" s="9"/>
      <c r="M2" s="9"/>
    </row>
    <row r="3" spans="1:13" ht="0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1" ht="18" customHeight="1">
      <c r="A4" s="12"/>
      <c r="B4" s="12"/>
      <c r="C4" s="12"/>
      <c r="D4" s="12"/>
      <c r="E4" s="12"/>
      <c r="F4" s="12"/>
      <c r="G4" s="12"/>
      <c r="H4" s="12"/>
      <c r="J4" s="124" t="s">
        <v>44</v>
      </c>
      <c r="K4" s="124"/>
    </row>
    <row r="5" spans="1:15" ht="18" customHeight="1">
      <c r="A5" s="12"/>
      <c r="B5" s="12"/>
      <c r="C5" s="12"/>
      <c r="D5" s="12"/>
      <c r="E5" s="12"/>
      <c r="F5" s="12"/>
      <c r="G5" s="12"/>
      <c r="I5" s="12"/>
      <c r="J5" s="12"/>
      <c r="K5" s="12"/>
      <c r="L5" s="12"/>
      <c r="M5" s="17"/>
      <c r="O5" s="12"/>
    </row>
    <row r="6" spans="1:14" ht="18" customHeight="1">
      <c r="A6" s="12"/>
      <c r="B6" s="103"/>
      <c r="C6" s="103"/>
      <c r="D6" s="12"/>
      <c r="E6" s="12"/>
      <c r="F6" s="12"/>
      <c r="G6" s="103"/>
      <c r="J6" s="12"/>
      <c r="K6" s="12"/>
      <c r="L6" s="12"/>
      <c r="M6" s="12"/>
      <c r="N6" s="12"/>
    </row>
    <row r="7" spans="1:14" ht="18" customHeight="1" hidden="1">
      <c r="A7" s="12"/>
      <c r="B7" s="12"/>
      <c r="C7" s="12"/>
      <c r="D7" s="12"/>
      <c r="E7" s="12"/>
      <c r="F7" s="12"/>
      <c r="G7" s="12"/>
      <c r="H7" s="12"/>
      <c r="J7" s="12"/>
      <c r="K7" s="12"/>
      <c r="L7" s="12"/>
      <c r="M7" s="12"/>
      <c r="N7" s="17"/>
    </row>
    <row r="8" spans="1:12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8" customHeight="1">
      <c r="A9" s="12"/>
      <c r="B9" s="12"/>
      <c r="C9" s="12"/>
      <c r="D9" s="12"/>
      <c r="E9" s="12"/>
      <c r="F9" s="12"/>
      <c r="G9" s="12"/>
      <c r="I9" s="12" t="s">
        <v>233</v>
      </c>
      <c r="J9" s="12"/>
      <c r="K9" s="12"/>
      <c r="L9" s="12"/>
    </row>
    <row r="10" spans="1:14" ht="15.75" customHeight="1">
      <c r="A10" s="12"/>
      <c r="B10" s="12"/>
      <c r="C10" s="12"/>
      <c r="D10" s="12"/>
      <c r="E10" s="12"/>
      <c r="F10" s="12"/>
      <c r="G10" s="12"/>
      <c r="H10" s="12"/>
      <c r="K10" s="12"/>
      <c r="L10" s="12"/>
      <c r="M10" s="12"/>
      <c r="N10" s="12"/>
    </row>
    <row r="11" spans="1:14" ht="15.75" customHeight="1">
      <c r="A11" s="256" t="s">
        <v>18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</row>
    <row r="12" spans="3:14" ht="15" customHeight="1">
      <c r="C12" s="186" t="s">
        <v>292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5:15" ht="17.25" customHeight="1">
      <c r="E13" s="151"/>
      <c r="F13" s="151"/>
      <c r="G13" s="184" t="s">
        <v>234</v>
      </c>
      <c r="H13" s="185"/>
      <c r="I13" s="185"/>
      <c r="J13" s="185"/>
      <c r="K13" s="185"/>
      <c r="L13" s="185"/>
      <c r="M13" s="185"/>
      <c r="N13" s="185"/>
      <c r="O13" s="185"/>
    </row>
    <row r="14" spans="1:14" ht="15.75" customHeight="1" hidden="1">
      <c r="A14" s="151"/>
      <c r="B14" s="151"/>
      <c r="C14" s="151"/>
      <c r="D14" s="151"/>
      <c r="E14" s="151"/>
      <c r="F14" s="151"/>
      <c r="G14" s="151"/>
      <c r="N14" s="151"/>
    </row>
    <row r="15" spans="1:14" ht="15.75" customHeight="1">
      <c r="A15" s="160" t="s">
        <v>294</v>
      </c>
      <c r="B15" s="160"/>
      <c r="C15" s="160" t="s">
        <v>293</v>
      </c>
      <c r="D15" s="160"/>
      <c r="E15" s="160"/>
      <c r="F15" s="127"/>
      <c r="G15" s="127"/>
      <c r="N15" s="127"/>
    </row>
    <row r="16" spans="1:14" ht="15.75" customHeight="1">
      <c r="A16" s="126" t="s">
        <v>306</v>
      </c>
      <c r="B16" s="126"/>
      <c r="C16" s="127" t="s">
        <v>296</v>
      </c>
      <c r="D16" s="127"/>
      <c r="E16" s="127"/>
      <c r="N16" s="127"/>
    </row>
    <row r="17" spans="1:14" ht="15.75" customHeight="1">
      <c r="A17" s="127" t="s">
        <v>295</v>
      </c>
      <c r="B17" s="127"/>
      <c r="F17" s="126"/>
      <c r="N17" s="125"/>
    </row>
    <row r="18" spans="1:14" ht="15.75" customHeight="1">
      <c r="A18" s="127" t="s">
        <v>128</v>
      </c>
      <c r="B18" s="127"/>
      <c r="C18" s="127"/>
      <c r="D18" s="127"/>
      <c r="E18" s="127"/>
      <c r="F18" s="127"/>
      <c r="G18" s="127"/>
      <c r="N18" s="125"/>
    </row>
    <row r="19" spans="1:13" ht="0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21" customHeight="1" hidden="1">
      <c r="A20" s="256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</row>
    <row r="21" spans="1:13" ht="18.75" hidden="1">
      <c r="A21" s="257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</row>
    <row r="22" spans="1:13" ht="0" customHeight="1" hidden="1">
      <c r="A22" s="19"/>
      <c r="B22" s="83"/>
      <c r="C22" s="21"/>
      <c r="D22" s="21"/>
      <c r="E22" s="21"/>
      <c r="F22" s="21"/>
      <c r="G22" s="20"/>
      <c r="H22" s="21"/>
      <c r="I22" s="21"/>
      <c r="J22" s="21"/>
      <c r="K22" s="22"/>
      <c r="L22" s="29"/>
      <c r="M22" s="29"/>
    </row>
    <row r="23" spans="1:13" ht="3" customHeight="1" hidden="1">
      <c r="A23" s="257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</row>
    <row r="24" spans="1:13" ht="0.75" customHeight="1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5.75">
      <c r="A25" s="36" t="s">
        <v>15</v>
      </c>
      <c r="B25" s="37" t="s">
        <v>6</v>
      </c>
      <c r="C25" s="38" t="s">
        <v>7</v>
      </c>
      <c r="D25" s="39"/>
      <c r="E25" s="39"/>
      <c r="F25" s="40"/>
      <c r="G25" s="38" t="s">
        <v>9</v>
      </c>
      <c r="H25" s="39"/>
      <c r="I25" s="39"/>
      <c r="J25" s="39"/>
      <c r="K25" s="40"/>
      <c r="L25" s="37" t="s">
        <v>11</v>
      </c>
      <c r="M25" s="37" t="s">
        <v>13</v>
      </c>
    </row>
    <row r="26" spans="1:13" ht="15.75">
      <c r="A26" s="41" t="s">
        <v>16</v>
      </c>
      <c r="B26" s="42" t="s">
        <v>28</v>
      </c>
      <c r="C26" s="43" t="s">
        <v>8</v>
      </c>
      <c r="D26" s="25"/>
      <c r="E26" s="25"/>
      <c r="F26" s="44"/>
      <c r="G26" s="43" t="s">
        <v>10</v>
      </c>
      <c r="H26" s="25"/>
      <c r="I26" s="25"/>
      <c r="J26" s="25"/>
      <c r="K26" s="44"/>
      <c r="L26" s="42" t="s">
        <v>12</v>
      </c>
      <c r="M26" s="42" t="s">
        <v>14</v>
      </c>
    </row>
    <row r="27" spans="1:13" ht="34.5" customHeight="1">
      <c r="A27" s="153" t="s">
        <v>19</v>
      </c>
      <c r="B27" s="84" t="s">
        <v>307</v>
      </c>
      <c r="C27" s="553" t="s">
        <v>297</v>
      </c>
      <c r="D27" s="554"/>
      <c r="E27" s="554"/>
      <c r="F27" s="554"/>
      <c r="G27" s="555" t="s">
        <v>298</v>
      </c>
      <c r="H27" s="555"/>
      <c r="I27" s="555"/>
      <c r="J27" s="555"/>
      <c r="K27" s="555"/>
      <c r="L27" s="34" t="s">
        <v>22</v>
      </c>
      <c r="M27" s="34">
        <v>480</v>
      </c>
    </row>
    <row r="28" spans="1:13" ht="22.5" customHeight="1">
      <c r="A28" s="550" t="s">
        <v>20</v>
      </c>
      <c r="B28" s="234" t="s">
        <v>307</v>
      </c>
      <c r="C28" s="556" t="s">
        <v>299</v>
      </c>
      <c r="D28" s="557"/>
      <c r="E28" s="557"/>
      <c r="F28" s="558"/>
      <c r="G28" s="227" t="s">
        <v>300</v>
      </c>
      <c r="H28" s="228"/>
      <c r="I28" s="228"/>
      <c r="J28" s="228"/>
      <c r="K28" s="228"/>
      <c r="L28" s="71" t="s">
        <v>22</v>
      </c>
      <c r="M28" s="192">
        <v>2835</v>
      </c>
    </row>
    <row r="29" spans="1:13" ht="45.75" customHeight="1">
      <c r="A29" s="551"/>
      <c r="B29" s="235"/>
      <c r="C29" s="559"/>
      <c r="D29" s="560"/>
      <c r="E29" s="560"/>
      <c r="F29" s="561"/>
      <c r="G29" s="282" t="s">
        <v>303</v>
      </c>
      <c r="H29" s="416"/>
      <c r="I29" s="416"/>
      <c r="J29" s="416"/>
      <c r="K29" s="417"/>
      <c r="L29" s="18" t="s">
        <v>22</v>
      </c>
      <c r="M29" s="190">
        <v>4050</v>
      </c>
    </row>
    <row r="30" spans="1:13" ht="15.75" customHeight="1" hidden="1">
      <c r="A30" s="551"/>
      <c r="B30" s="235"/>
      <c r="C30" s="559"/>
      <c r="D30" s="560"/>
      <c r="E30" s="560"/>
      <c r="F30" s="561"/>
      <c r="G30" s="282" t="s">
        <v>157</v>
      </c>
      <c r="H30" s="416"/>
      <c r="I30" s="416"/>
      <c r="J30" s="416"/>
      <c r="K30" s="417"/>
      <c r="L30" s="18"/>
      <c r="M30" s="190"/>
    </row>
    <row r="31" spans="1:13" ht="40.5" customHeight="1">
      <c r="A31" s="551"/>
      <c r="B31" s="235"/>
      <c r="C31" s="559"/>
      <c r="D31" s="560"/>
      <c r="E31" s="560"/>
      <c r="F31" s="561"/>
      <c r="G31" s="421" t="s">
        <v>301</v>
      </c>
      <c r="H31" s="422"/>
      <c r="I31" s="422"/>
      <c r="J31" s="422"/>
      <c r="K31" s="422"/>
      <c r="L31" s="71" t="s">
        <v>22</v>
      </c>
      <c r="M31" s="192">
        <v>4050</v>
      </c>
    </row>
    <row r="32" spans="1:13" ht="30.75" customHeight="1">
      <c r="A32" s="551"/>
      <c r="B32" s="235"/>
      <c r="C32" s="559"/>
      <c r="D32" s="560"/>
      <c r="E32" s="560"/>
      <c r="F32" s="561"/>
      <c r="G32" s="546" t="s">
        <v>302</v>
      </c>
      <c r="H32" s="552"/>
      <c r="I32" s="552"/>
      <c r="J32" s="552"/>
      <c r="K32" s="552"/>
      <c r="L32" s="19" t="s">
        <v>22</v>
      </c>
      <c r="M32" s="225">
        <v>4050</v>
      </c>
    </row>
    <row r="33" spans="1:13" ht="36" customHeight="1">
      <c r="A33" s="63"/>
      <c r="B33" s="226"/>
      <c r="C33" s="495"/>
      <c r="D33" s="496"/>
      <c r="E33" s="496"/>
      <c r="F33" s="497"/>
      <c r="G33" s="495" t="s">
        <v>304</v>
      </c>
      <c r="H33" s="496"/>
      <c r="I33" s="496"/>
      <c r="J33" s="496"/>
      <c r="K33" s="497"/>
      <c r="L33" s="71" t="s">
        <v>29</v>
      </c>
      <c r="M33" s="192">
        <v>437</v>
      </c>
    </row>
    <row r="34" spans="1:13" ht="13.5" customHeight="1" hidden="1" thickBot="1" thickTop="1">
      <c r="A34" s="48"/>
      <c r="B34" s="201"/>
      <c r="C34" s="205"/>
      <c r="D34" s="205"/>
      <c r="E34" s="205"/>
      <c r="F34" s="205"/>
      <c r="G34" s="205"/>
      <c r="H34" s="205"/>
      <c r="I34" s="205"/>
      <c r="J34" s="205"/>
      <c r="K34" s="205"/>
      <c r="L34" s="28"/>
      <c r="M34" s="207"/>
    </row>
    <row r="35" spans="1:13" ht="0.75" customHeight="1" hidden="1" thickBot="1">
      <c r="A35" s="48"/>
      <c r="B35" s="201"/>
      <c r="C35" s="205"/>
      <c r="D35" s="205"/>
      <c r="E35" s="205"/>
      <c r="F35" s="205"/>
      <c r="G35" s="205"/>
      <c r="H35" s="205"/>
      <c r="I35" s="205"/>
      <c r="J35" s="205"/>
      <c r="K35" s="205"/>
      <c r="L35" s="28"/>
      <c r="M35" s="207"/>
    </row>
    <row r="36" spans="1:13" ht="63.75" customHeight="1">
      <c r="A36" s="63"/>
      <c r="B36" s="226"/>
      <c r="C36" s="495"/>
      <c r="D36" s="496"/>
      <c r="E36" s="496"/>
      <c r="F36" s="496"/>
      <c r="G36" s="495" t="s">
        <v>305</v>
      </c>
      <c r="H36" s="496"/>
      <c r="I36" s="496"/>
      <c r="J36" s="496"/>
      <c r="K36" s="497"/>
      <c r="L36" s="199" t="s">
        <v>29</v>
      </c>
      <c r="M36" s="192"/>
    </row>
    <row r="37" spans="1:13" ht="4.5" customHeight="1" hidden="1">
      <c r="A37" s="48"/>
      <c r="B37" s="201"/>
      <c r="C37" s="205"/>
      <c r="D37" s="205"/>
      <c r="E37" s="205"/>
      <c r="F37" s="205"/>
      <c r="G37" s="178"/>
      <c r="H37" s="178"/>
      <c r="I37" s="178"/>
      <c r="J37" s="178"/>
      <c r="K37" s="178"/>
      <c r="L37" s="183"/>
      <c r="M37" s="190"/>
    </row>
    <row r="38" spans="1:13" ht="1.5" customHeight="1" hidden="1" thickTop="1">
      <c r="A38" s="48"/>
      <c r="B38" s="201"/>
      <c r="C38" s="205"/>
      <c r="D38" s="205"/>
      <c r="E38" s="205"/>
      <c r="F38" s="205"/>
      <c r="G38" s="178"/>
      <c r="H38" s="178"/>
      <c r="I38" s="178"/>
      <c r="J38" s="178"/>
      <c r="K38" s="178"/>
      <c r="L38" s="28"/>
      <c r="M38" s="207"/>
    </row>
    <row r="39" spans="1:13" ht="0.75" customHeight="1">
      <c r="A39" s="19"/>
      <c r="B39" s="19"/>
      <c r="C39" s="524"/>
      <c r="D39" s="525"/>
      <c r="E39" s="525"/>
      <c r="F39" s="526"/>
      <c r="G39" s="260"/>
      <c r="H39" s="261"/>
      <c r="I39" s="261"/>
      <c r="J39" s="261"/>
      <c r="K39" s="262"/>
      <c r="L39" s="19"/>
      <c r="M39" s="19"/>
    </row>
    <row r="40" spans="1:13" ht="0.75" customHeight="1">
      <c r="A40" s="28"/>
      <c r="B40" s="28"/>
      <c r="C40" s="200"/>
      <c r="D40" s="200"/>
      <c r="E40" s="200"/>
      <c r="F40" s="200"/>
      <c r="G40" s="205"/>
      <c r="H40" s="205"/>
      <c r="I40" s="205"/>
      <c r="J40" s="205"/>
      <c r="K40" s="205"/>
      <c r="L40" s="28"/>
      <c r="M40" s="28"/>
    </row>
    <row r="41" spans="1:13" ht="0.75" customHeight="1">
      <c r="A41" s="28"/>
      <c r="B41" s="28"/>
      <c r="C41" s="200"/>
      <c r="D41" s="200"/>
      <c r="E41" s="200"/>
      <c r="F41" s="200"/>
      <c r="G41" s="205"/>
      <c r="H41" s="205"/>
      <c r="I41" s="205"/>
      <c r="J41" s="205"/>
      <c r="K41" s="205"/>
      <c r="L41" s="28"/>
      <c r="M41" s="28"/>
    </row>
    <row r="42" spans="1:13" ht="0.75" customHeight="1">
      <c r="A42" s="28"/>
      <c r="B42" s="28"/>
      <c r="C42" s="200"/>
      <c r="D42" s="200"/>
      <c r="E42" s="200"/>
      <c r="F42" s="200"/>
      <c r="G42" s="205"/>
      <c r="H42" s="205"/>
      <c r="I42" s="205"/>
      <c r="J42" s="205"/>
      <c r="K42" s="205"/>
      <c r="L42" s="28"/>
      <c r="M42" s="28"/>
    </row>
    <row r="43" spans="1:13" ht="0.75" customHeight="1">
      <c r="A43" s="28"/>
      <c r="B43" s="28"/>
      <c r="C43" s="200"/>
      <c r="D43" s="200"/>
      <c r="E43" s="200"/>
      <c r="F43" s="200"/>
      <c r="G43" s="205"/>
      <c r="H43" s="205"/>
      <c r="I43" s="205"/>
      <c r="J43" s="205"/>
      <c r="K43" s="205"/>
      <c r="L43" s="28"/>
      <c r="M43" s="28"/>
    </row>
    <row r="44" spans="1:13" ht="15.75">
      <c r="A44" s="28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6"/>
      <c r="M44" s="26"/>
    </row>
    <row r="45" spans="1:13" ht="15.75">
      <c r="A45" s="28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6"/>
    </row>
    <row r="46" spans="1:13" ht="15.75">
      <c r="A46" s="28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  <c r="M46" s="26"/>
    </row>
    <row r="47" spans="1:13" ht="15.75">
      <c r="A47" s="28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26"/>
    </row>
    <row r="48" spans="1:13" ht="15.75">
      <c r="A48" s="12"/>
      <c r="B48" s="12"/>
      <c r="C48" s="13"/>
      <c r="D48" s="13"/>
      <c r="E48" s="13"/>
      <c r="F48" s="13"/>
      <c r="G48" s="13"/>
      <c r="H48" s="13"/>
      <c r="I48" s="13"/>
      <c r="J48" s="13"/>
      <c r="K48" s="12"/>
      <c r="L48" s="12"/>
      <c r="M48" s="17"/>
    </row>
    <row r="49" spans="1:13" ht="15.75">
      <c r="A49" s="12"/>
      <c r="B49" s="12"/>
      <c r="C49" s="13"/>
      <c r="D49" s="13"/>
      <c r="E49" s="13"/>
      <c r="F49" s="13"/>
      <c r="G49" s="13"/>
      <c r="H49" s="13"/>
      <c r="I49" s="13"/>
      <c r="J49" s="13"/>
      <c r="K49" s="12"/>
      <c r="L49" s="12"/>
      <c r="M49" s="17"/>
    </row>
    <row r="50" spans="1:13" ht="15.75">
      <c r="A50" s="12"/>
      <c r="B50" s="12"/>
      <c r="C50" s="13"/>
      <c r="D50" s="13"/>
      <c r="E50" s="13"/>
      <c r="F50" s="13"/>
      <c r="G50" s="13"/>
      <c r="H50" s="13"/>
      <c r="I50" s="13"/>
      <c r="J50" s="13"/>
      <c r="K50" s="12"/>
      <c r="L50" s="12"/>
      <c r="M50" s="17"/>
    </row>
    <row r="51" spans="10:13" ht="15.75">
      <c r="J51" s="12"/>
      <c r="K51" s="12"/>
      <c r="L51" s="12"/>
      <c r="M51" s="17"/>
    </row>
    <row r="52" spans="1:10" ht="15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ht="15">
      <c r="M53" s="17"/>
    </row>
    <row r="54" spans="1:13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</sheetData>
  <sheetProtection/>
  <mergeCells count="19">
    <mergeCell ref="A11:N11"/>
    <mergeCell ref="A23:M23"/>
    <mergeCell ref="A20:M20"/>
    <mergeCell ref="B28:B32"/>
    <mergeCell ref="A28:A32"/>
    <mergeCell ref="A21:M21"/>
    <mergeCell ref="G32:K32"/>
    <mergeCell ref="C27:F27"/>
    <mergeCell ref="G27:K27"/>
    <mergeCell ref="C28:F32"/>
    <mergeCell ref="G29:K29"/>
    <mergeCell ref="G30:K30"/>
    <mergeCell ref="G31:K31"/>
    <mergeCell ref="C39:F39"/>
    <mergeCell ref="G39:K39"/>
    <mergeCell ref="C33:F33"/>
    <mergeCell ref="G33:K33"/>
    <mergeCell ref="G36:K36"/>
    <mergeCell ref="C36:F36"/>
  </mergeCells>
  <printOptions/>
  <pageMargins left="0" right="0.1968503937007874" top="0" bottom="0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625"/>
  <dimension ref="A2:O54"/>
  <sheetViews>
    <sheetView zoomScale="75" zoomScaleNormal="75" zoomScalePageLayoutView="0" workbookViewId="0" topLeftCell="A3">
      <selection activeCell="H17" sqref="H17"/>
    </sheetView>
  </sheetViews>
  <sheetFormatPr defaultColWidth="9.00390625" defaultRowHeight="12.75"/>
  <cols>
    <col min="1" max="1" width="5.25390625" style="0" customWidth="1"/>
    <col min="2" max="2" width="31.375" style="0" customWidth="1"/>
    <col min="4" max="4" width="10.25390625" style="0" customWidth="1"/>
    <col min="6" max="6" width="13.875" style="0" customWidth="1"/>
    <col min="11" max="11" width="5.75390625" style="0" customWidth="1"/>
  </cols>
  <sheetData>
    <row r="1" ht="9.75" customHeight="1" hidden="1"/>
    <row r="2" spans="1:13" ht="9.75" customHeight="1" hidden="1">
      <c r="A2" s="7"/>
      <c r="B2" s="9"/>
      <c r="C2" s="9"/>
      <c r="D2" s="9"/>
      <c r="E2" s="7"/>
      <c r="F2" s="7"/>
      <c r="G2" s="7"/>
      <c r="H2" s="8"/>
      <c r="I2" s="9"/>
      <c r="J2" s="9"/>
      <c r="K2" s="9"/>
      <c r="L2" s="9"/>
      <c r="M2" s="9"/>
    </row>
    <row r="3" spans="1:13" ht="0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1" ht="18" customHeight="1">
      <c r="A4" s="12"/>
      <c r="B4" s="12"/>
      <c r="C4" s="12"/>
      <c r="D4" s="12"/>
      <c r="E4" s="12"/>
      <c r="F4" s="12"/>
      <c r="G4" s="12"/>
      <c r="H4" s="12"/>
      <c r="J4" s="124" t="s">
        <v>44</v>
      </c>
      <c r="K4" s="124"/>
    </row>
    <row r="5" spans="1:15" ht="18" customHeight="1">
      <c r="A5" s="12"/>
      <c r="B5" s="12"/>
      <c r="C5" s="12"/>
      <c r="D5" s="12"/>
      <c r="E5" s="12"/>
      <c r="F5" s="12"/>
      <c r="G5" s="12"/>
      <c r="I5" s="12"/>
      <c r="J5" s="12"/>
      <c r="K5" s="12"/>
      <c r="L5" s="12"/>
      <c r="M5" s="17"/>
      <c r="O5" s="12"/>
    </row>
    <row r="6" spans="1:14" ht="18" customHeight="1">
      <c r="A6" s="12"/>
      <c r="B6" s="103"/>
      <c r="C6" s="103"/>
      <c r="D6" s="12"/>
      <c r="E6" s="12"/>
      <c r="F6" s="12"/>
      <c r="G6" s="103"/>
      <c r="J6" s="12"/>
      <c r="K6" s="12"/>
      <c r="L6" s="12"/>
      <c r="M6" s="12"/>
      <c r="N6" s="12"/>
    </row>
    <row r="7" spans="1:14" ht="18" customHeight="1" hidden="1">
      <c r="A7" s="12"/>
      <c r="B7" s="12"/>
      <c r="C7" s="12"/>
      <c r="D7" s="12"/>
      <c r="E7" s="12"/>
      <c r="F7" s="12"/>
      <c r="G7" s="12"/>
      <c r="H7" s="12"/>
      <c r="J7" s="12"/>
      <c r="K7" s="12"/>
      <c r="L7" s="12"/>
      <c r="M7" s="12"/>
      <c r="N7" s="17"/>
    </row>
    <row r="8" spans="1:12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8" customHeight="1">
      <c r="A9" s="12"/>
      <c r="B9" s="12"/>
      <c r="C9" s="12"/>
      <c r="D9" s="12"/>
      <c r="E9" s="12"/>
      <c r="F9" s="12"/>
      <c r="G9" s="12"/>
      <c r="I9" s="12" t="s">
        <v>233</v>
      </c>
      <c r="J9" s="12"/>
      <c r="K9" s="12"/>
      <c r="L9" s="12"/>
    </row>
    <row r="10" spans="1:14" ht="15.75" customHeight="1">
      <c r="A10" s="12"/>
      <c r="B10" s="12"/>
      <c r="C10" s="12"/>
      <c r="D10" s="12"/>
      <c r="E10" s="12"/>
      <c r="F10" s="12"/>
      <c r="G10" s="12"/>
      <c r="H10" s="12"/>
      <c r="K10" s="12"/>
      <c r="L10" s="12"/>
      <c r="M10" s="12"/>
      <c r="N10" s="12"/>
    </row>
    <row r="11" spans="1:14" ht="15.75" customHeight="1">
      <c r="A11" s="256" t="s">
        <v>18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</row>
    <row r="12" spans="3:14" ht="15" customHeight="1">
      <c r="C12" s="186" t="s">
        <v>312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5:15" ht="17.25" customHeight="1">
      <c r="E13" s="151"/>
      <c r="F13" s="151"/>
      <c r="G13" s="184" t="s">
        <v>234</v>
      </c>
      <c r="H13" s="185"/>
      <c r="I13" s="185"/>
      <c r="J13" s="185"/>
      <c r="K13" s="185"/>
      <c r="L13" s="185"/>
      <c r="M13" s="185"/>
      <c r="N13" s="185"/>
      <c r="O13" s="185"/>
    </row>
    <row r="14" spans="1:14" ht="15.75" customHeight="1" hidden="1">
      <c r="A14" s="151"/>
      <c r="B14" s="151"/>
      <c r="C14" s="151"/>
      <c r="D14" s="151"/>
      <c r="E14" s="151"/>
      <c r="F14" s="151"/>
      <c r="G14" s="151"/>
      <c r="N14" s="151"/>
    </row>
    <row r="15" spans="1:14" ht="15.75" customHeight="1">
      <c r="A15" s="160" t="s">
        <v>294</v>
      </c>
      <c r="B15" s="160"/>
      <c r="C15" s="160" t="s">
        <v>293</v>
      </c>
      <c r="D15" s="160"/>
      <c r="E15" s="160"/>
      <c r="F15" s="127"/>
      <c r="G15" s="127"/>
      <c r="N15" s="127"/>
    </row>
    <row r="16" spans="1:14" ht="15.75" customHeight="1">
      <c r="A16" s="126" t="s">
        <v>306</v>
      </c>
      <c r="B16" s="126"/>
      <c r="C16" s="127" t="s">
        <v>296</v>
      </c>
      <c r="D16" s="127"/>
      <c r="E16" s="127"/>
      <c r="N16" s="127"/>
    </row>
    <row r="17" spans="1:14" ht="15.75" customHeight="1">
      <c r="A17" s="127" t="s">
        <v>295</v>
      </c>
      <c r="B17" s="127"/>
      <c r="F17" s="126"/>
      <c r="N17" s="125"/>
    </row>
    <row r="18" spans="1:14" ht="15.75" customHeight="1">
      <c r="A18" s="127" t="s">
        <v>128</v>
      </c>
      <c r="B18" s="127"/>
      <c r="C18" s="127"/>
      <c r="D18" s="127"/>
      <c r="E18" s="127"/>
      <c r="F18" s="127"/>
      <c r="G18" s="127"/>
      <c r="N18" s="125"/>
    </row>
    <row r="19" spans="1:13" ht="0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21" customHeight="1" hidden="1">
      <c r="A20" s="256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</row>
    <row r="21" spans="1:13" ht="18.75" hidden="1">
      <c r="A21" s="257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</row>
    <row r="22" spans="1:13" ht="0" customHeight="1" hidden="1">
      <c r="A22" s="19"/>
      <c r="B22" s="83"/>
      <c r="C22" s="21"/>
      <c r="D22" s="21"/>
      <c r="E22" s="21"/>
      <c r="F22" s="21"/>
      <c r="G22" s="20"/>
      <c r="H22" s="21"/>
      <c r="I22" s="21"/>
      <c r="J22" s="21"/>
      <c r="K22" s="22"/>
      <c r="L22" s="29"/>
      <c r="M22" s="29"/>
    </row>
    <row r="23" spans="1:13" ht="3" customHeight="1" hidden="1">
      <c r="A23" s="257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</row>
    <row r="24" spans="1:13" ht="0.75" customHeight="1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5.75">
      <c r="A25" s="36" t="s">
        <v>15</v>
      </c>
      <c r="B25" s="37" t="s">
        <v>6</v>
      </c>
      <c r="C25" s="38" t="s">
        <v>7</v>
      </c>
      <c r="D25" s="39"/>
      <c r="E25" s="39"/>
      <c r="F25" s="40"/>
      <c r="G25" s="38" t="s">
        <v>9</v>
      </c>
      <c r="H25" s="39"/>
      <c r="I25" s="39"/>
      <c r="J25" s="39"/>
      <c r="K25" s="40"/>
      <c r="L25" s="37" t="s">
        <v>11</v>
      </c>
      <c r="M25" s="37" t="s">
        <v>13</v>
      </c>
    </row>
    <row r="26" spans="1:13" ht="15.75">
      <c r="A26" s="41" t="s">
        <v>16</v>
      </c>
      <c r="B26" s="42" t="s">
        <v>28</v>
      </c>
      <c r="C26" s="43" t="s">
        <v>8</v>
      </c>
      <c r="D26" s="25"/>
      <c r="E26" s="25"/>
      <c r="F26" s="44"/>
      <c r="G26" s="43" t="s">
        <v>10</v>
      </c>
      <c r="H26" s="25"/>
      <c r="I26" s="25"/>
      <c r="J26" s="25"/>
      <c r="K26" s="44"/>
      <c r="L26" s="42" t="s">
        <v>12</v>
      </c>
      <c r="M26" s="42" t="s">
        <v>14</v>
      </c>
    </row>
    <row r="27" spans="1:13" ht="52.5" customHeight="1">
      <c r="A27" s="153" t="s">
        <v>19</v>
      </c>
      <c r="B27" s="84"/>
      <c r="C27" s="553" t="s">
        <v>297</v>
      </c>
      <c r="D27" s="554"/>
      <c r="E27" s="554"/>
      <c r="F27" s="554"/>
      <c r="G27" s="555" t="s">
        <v>310</v>
      </c>
      <c r="H27" s="555"/>
      <c r="I27" s="555"/>
      <c r="J27" s="555"/>
      <c r="K27" s="555"/>
      <c r="L27" s="34" t="s">
        <v>22</v>
      </c>
      <c r="M27" s="229">
        <v>195</v>
      </c>
    </row>
    <row r="28" spans="1:13" ht="22.5" customHeight="1">
      <c r="A28" s="550" t="s">
        <v>20</v>
      </c>
      <c r="B28" s="234"/>
      <c r="C28" s="556" t="s">
        <v>308</v>
      </c>
      <c r="D28" s="557"/>
      <c r="E28" s="557"/>
      <c r="F28" s="558"/>
      <c r="G28" s="237" t="s">
        <v>309</v>
      </c>
      <c r="H28" s="238"/>
      <c r="I28" s="238"/>
      <c r="J28" s="238"/>
      <c r="K28" s="239"/>
      <c r="L28" s="234" t="s">
        <v>43</v>
      </c>
      <c r="M28" s="562">
        <v>200</v>
      </c>
    </row>
    <row r="29" spans="1:13" ht="45.75" customHeight="1">
      <c r="A29" s="551"/>
      <c r="B29" s="235"/>
      <c r="C29" s="559"/>
      <c r="D29" s="560"/>
      <c r="E29" s="560"/>
      <c r="F29" s="561"/>
      <c r="G29" s="240"/>
      <c r="H29" s="241"/>
      <c r="I29" s="241"/>
      <c r="J29" s="241"/>
      <c r="K29" s="242"/>
      <c r="L29" s="235"/>
      <c r="M29" s="528"/>
    </row>
    <row r="30" spans="1:13" ht="15.75" customHeight="1" hidden="1">
      <c r="A30" s="551"/>
      <c r="B30" s="235"/>
      <c r="C30" s="559"/>
      <c r="D30" s="560"/>
      <c r="E30" s="560"/>
      <c r="F30" s="561"/>
      <c r="G30" s="240"/>
      <c r="H30" s="241"/>
      <c r="I30" s="241"/>
      <c r="J30" s="241"/>
      <c r="K30" s="242"/>
      <c r="L30" s="235"/>
      <c r="M30" s="528"/>
    </row>
    <row r="31" spans="1:13" ht="25.5" customHeight="1">
      <c r="A31" s="551"/>
      <c r="B31" s="235"/>
      <c r="C31" s="559"/>
      <c r="D31" s="560"/>
      <c r="E31" s="560"/>
      <c r="F31" s="561"/>
      <c r="G31" s="243"/>
      <c r="H31" s="244"/>
      <c r="I31" s="244"/>
      <c r="J31" s="244"/>
      <c r="K31" s="245"/>
      <c r="L31" s="236"/>
      <c r="M31" s="529"/>
    </row>
    <row r="32" spans="1:13" ht="30.75" customHeight="1" hidden="1">
      <c r="A32" s="551"/>
      <c r="B32" s="235"/>
      <c r="C32" s="559"/>
      <c r="D32" s="560"/>
      <c r="E32" s="560"/>
      <c r="F32" s="561"/>
      <c r="G32" s="546"/>
      <c r="H32" s="552"/>
      <c r="I32" s="552"/>
      <c r="J32" s="552"/>
      <c r="K32" s="552"/>
      <c r="L32" s="19"/>
      <c r="M32" s="225"/>
    </row>
    <row r="33" spans="1:13" ht="36" customHeight="1">
      <c r="A33" s="63"/>
      <c r="B33" s="226"/>
      <c r="C33" s="495"/>
      <c r="D33" s="496"/>
      <c r="E33" s="496"/>
      <c r="F33" s="497"/>
      <c r="G33" s="495" t="s">
        <v>311</v>
      </c>
      <c r="H33" s="496"/>
      <c r="I33" s="496"/>
      <c r="J33" s="496"/>
      <c r="K33" s="497"/>
      <c r="L33" s="71" t="s">
        <v>29</v>
      </c>
      <c r="M33" s="192">
        <v>0.2</v>
      </c>
    </row>
    <row r="34" spans="1:13" ht="13.5" customHeight="1" hidden="1" thickBot="1" thickTop="1">
      <c r="A34" s="48"/>
      <c r="B34" s="201"/>
      <c r="C34" s="205"/>
      <c r="D34" s="205"/>
      <c r="E34" s="205"/>
      <c r="F34" s="205"/>
      <c r="G34" s="205"/>
      <c r="H34" s="205"/>
      <c r="I34" s="205"/>
      <c r="J34" s="205"/>
      <c r="K34" s="205"/>
      <c r="L34" s="28"/>
      <c r="M34" s="207"/>
    </row>
    <row r="35" spans="1:13" ht="0.75" customHeight="1" hidden="1" thickBot="1">
      <c r="A35" s="48"/>
      <c r="B35" s="201"/>
      <c r="C35" s="205"/>
      <c r="D35" s="205"/>
      <c r="E35" s="205"/>
      <c r="F35" s="205"/>
      <c r="G35" s="205"/>
      <c r="H35" s="205"/>
      <c r="I35" s="205"/>
      <c r="J35" s="205"/>
      <c r="K35" s="205"/>
      <c r="L35" s="28"/>
      <c r="M35" s="207"/>
    </row>
    <row r="36" spans="1:13" ht="63.75" customHeight="1">
      <c r="A36" s="63"/>
      <c r="B36" s="226"/>
      <c r="C36" s="495"/>
      <c r="D36" s="496"/>
      <c r="E36" s="496"/>
      <c r="F36" s="496"/>
      <c r="G36" s="495" t="s">
        <v>305</v>
      </c>
      <c r="H36" s="496"/>
      <c r="I36" s="496"/>
      <c r="J36" s="496"/>
      <c r="K36" s="497"/>
      <c r="L36" s="199" t="s">
        <v>29</v>
      </c>
      <c r="M36" s="192"/>
    </row>
    <row r="37" spans="1:13" ht="4.5" customHeight="1" hidden="1">
      <c r="A37" s="48"/>
      <c r="B37" s="201"/>
      <c r="C37" s="205"/>
      <c r="D37" s="205"/>
      <c r="E37" s="205"/>
      <c r="F37" s="205"/>
      <c r="G37" s="178"/>
      <c r="H37" s="178"/>
      <c r="I37" s="178"/>
      <c r="J37" s="178"/>
      <c r="K37" s="178"/>
      <c r="L37" s="183"/>
      <c r="M37" s="190"/>
    </row>
    <row r="38" spans="1:13" ht="1.5" customHeight="1" hidden="1" thickTop="1">
      <c r="A38" s="48"/>
      <c r="B38" s="201"/>
      <c r="C38" s="205"/>
      <c r="D38" s="205"/>
      <c r="E38" s="205"/>
      <c r="F38" s="205"/>
      <c r="G38" s="178"/>
      <c r="H38" s="178"/>
      <c r="I38" s="178"/>
      <c r="J38" s="178"/>
      <c r="K38" s="178"/>
      <c r="L38" s="28"/>
      <c r="M38" s="207"/>
    </row>
    <row r="39" spans="1:13" ht="0.75" customHeight="1">
      <c r="A39" s="19"/>
      <c r="B39" s="19"/>
      <c r="C39" s="524"/>
      <c r="D39" s="525"/>
      <c r="E39" s="525"/>
      <c r="F39" s="526"/>
      <c r="G39" s="260"/>
      <c r="H39" s="261"/>
      <c r="I39" s="261"/>
      <c r="J39" s="261"/>
      <c r="K39" s="262"/>
      <c r="L39" s="19"/>
      <c r="M39" s="19"/>
    </row>
    <row r="40" spans="1:13" ht="0.75" customHeight="1">
      <c r="A40" s="28"/>
      <c r="B40" s="28"/>
      <c r="C40" s="200"/>
      <c r="D40" s="200"/>
      <c r="E40" s="200"/>
      <c r="F40" s="200"/>
      <c r="G40" s="205"/>
      <c r="H40" s="205"/>
      <c r="I40" s="205"/>
      <c r="J40" s="205"/>
      <c r="K40" s="205"/>
      <c r="L40" s="28"/>
      <c r="M40" s="28"/>
    </row>
    <row r="41" spans="1:13" ht="0.75" customHeight="1">
      <c r="A41" s="28"/>
      <c r="B41" s="28"/>
      <c r="C41" s="200"/>
      <c r="D41" s="200"/>
      <c r="E41" s="200"/>
      <c r="F41" s="200"/>
      <c r="G41" s="205"/>
      <c r="H41" s="205"/>
      <c r="I41" s="205"/>
      <c r="J41" s="205"/>
      <c r="K41" s="205"/>
      <c r="L41" s="28"/>
      <c r="M41" s="28"/>
    </row>
    <row r="42" spans="1:13" ht="0.75" customHeight="1">
      <c r="A42" s="28"/>
      <c r="B42" s="28"/>
      <c r="C42" s="200"/>
      <c r="D42" s="200"/>
      <c r="E42" s="200"/>
      <c r="F42" s="200"/>
      <c r="G42" s="205"/>
      <c r="H42" s="205"/>
      <c r="I42" s="205"/>
      <c r="J42" s="205"/>
      <c r="K42" s="205"/>
      <c r="L42" s="28"/>
      <c r="M42" s="28"/>
    </row>
    <row r="43" spans="1:13" ht="0.75" customHeight="1">
      <c r="A43" s="28"/>
      <c r="B43" s="28"/>
      <c r="C43" s="200"/>
      <c r="D43" s="200"/>
      <c r="E43" s="200"/>
      <c r="F43" s="200"/>
      <c r="G43" s="205"/>
      <c r="H43" s="205"/>
      <c r="I43" s="205"/>
      <c r="J43" s="205"/>
      <c r="K43" s="205"/>
      <c r="L43" s="28"/>
      <c r="M43" s="28"/>
    </row>
    <row r="44" spans="1:13" ht="15.75">
      <c r="A44" s="28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6"/>
      <c r="M44" s="26"/>
    </row>
    <row r="45" spans="1:13" ht="15.75">
      <c r="A45" s="28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6"/>
    </row>
    <row r="46" spans="1:13" ht="15.75">
      <c r="A46" s="28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  <c r="M46" s="26"/>
    </row>
    <row r="47" spans="1:13" ht="15.75">
      <c r="A47" s="28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26"/>
    </row>
    <row r="48" spans="1:13" ht="15.75">
      <c r="A48" s="12"/>
      <c r="B48" s="12"/>
      <c r="C48" s="13"/>
      <c r="D48" s="13"/>
      <c r="E48" s="13"/>
      <c r="F48" s="13"/>
      <c r="G48" s="13"/>
      <c r="H48" s="13"/>
      <c r="I48" s="13"/>
      <c r="J48" s="13"/>
      <c r="K48" s="12"/>
      <c r="L48" s="12"/>
      <c r="M48" s="17"/>
    </row>
    <row r="49" spans="1:13" ht="15.75">
      <c r="A49" s="12"/>
      <c r="B49" s="12"/>
      <c r="C49" s="13"/>
      <c r="D49" s="13"/>
      <c r="E49" s="13"/>
      <c r="F49" s="13"/>
      <c r="G49" s="13"/>
      <c r="H49" s="13"/>
      <c r="I49" s="13"/>
      <c r="J49" s="13"/>
      <c r="K49" s="12"/>
      <c r="L49" s="12"/>
      <c r="M49" s="17"/>
    </row>
    <row r="50" spans="1:13" ht="15.75">
      <c r="A50" s="12"/>
      <c r="B50" s="12"/>
      <c r="C50" s="13"/>
      <c r="D50" s="13"/>
      <c r="E50" s="13"/>
      <c r="F50" s="13"/>
      <c r="G50" s="13"/>
      <c r="H50" s="13"/>
      <c r="I50" s="13"/>
      <c r="J50" s="13"/>
      <c r="K50" s="12"/>
      <c r="L50" s="12"/>
      <c r="M50" s="17"/>
    </row>
    <row r="51" spans="10:13" ht="15.75">
      <c r="J51" s="12"/>
      <c r="K51" s="12"/>
      <c r="L51" s="12"/>
      <c r="M51" s="17"/>
    </row>
    <row r="52" spans="1:10" ht="15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ht="15">
      <c r="M53" s="17"/>
    </row>
    <row r="54" spans="1:13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</sheetData>
  <sheetProtection/>
  <mergeCells count="19">
    <mergeCell ref="L28:L31"/>
    <mergeCell ref="M28:M31"/>
    <mergeCell ref="G32:K32"/>
    <mergeCell ref="C39:F39"/>
    <mergeCell ref="G39:K39"/>
    <mergeCell ref="C33:F33"/>
    <mergeCell ref="G33:K33"/>
    <mergeCell ref="G36:K36"/>
    <mergeCell ref="C36:F36"/>
    <mergeCell ref="C27:F27"/>
    <mergeCell ref="G27:K27"/>
    <mergeCell ref="C28:F32"/>
    <mergeCell ref="A11:N11"/>
    <mergeCell ref="A23:M23"/>
    <mergeCell ref="A20:M20"/>
    <mergeCell ref="B28:B32"/>
    <mergeCell ref="A28:A32"/>
    <mergeCell ref="A21:M21"/>
    <mergeCell ref="G28:K31"/>
  </mergeCells>
  <printOptions/>
  <pageMargins left="0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614"/>
  <dimension ref="A2:T45"/>
  <sheetViews>
    <sheetView zoomScale="75" zoomScaleNormal="75" zoomScalePageLayoutView="0" workbookViewId="0" topLeftCell="A1">
      <selection activeCell="A10" sqref="A10:N15"/>
    </sheetView>
  </sheetViews>
  <sheetFormatPr defaultColWidth="9.00390625" defaultRowHeight="12.75"/>
  <cols>
    <col min="1" max="1" width="5.25390625" style="0" customWidth="1"/>
    <col min="2" max="3" width="13.25390625" style="0" customWidth="1"/>
    <col min="7" max="7" width="15.25390625" style="0" customWidth="1"/>
    <col min="12" max="12" width="12.00390625" style="0" customWidth="1"/>
  </cols>
  <sheetData>
    <row r="1" ht="6" customHeight="1"/>
    <row r="2" spans="1:11" ht="18">
      <c r="A2" s="12"/>
      <c r="B2" s="12"/>
      <c r="C2" s="12"/>
      <c r="D2" s="12"/>
      <c r="E2" s="12"/>
      <c r="F2" s="12"/>
      <c r="G2" s="12"/>
      <c r="H2" s="12"/>
      <c r="J2" s="124" t="s">
        <v>44</v>
      </c>
      <c r="K2" s="124"/>
    </row>
    <row r="3" spans="1:20" ht="15.75">
      <c r="A3" s="12"/>
      <c r="B3" s="12"/>
      <c r="C3" s="12"/>
      <c r="D3" s="12"/>
      <c r="E3" s="12"/>
      <c r="F3" s="12"/>
      <c r="G3" s="12"/>
      <c r="H3" s="12"/>
      <c r="I3" s="12" t="s">
        <v>121</v>
      </c>
      <c r="J3" s="12"/>
      <c r="K3" s="12"/>
      <c r="L3" s="12"/>
      <c r="M3" s="12"/>
      <c r="N3" s="17"/>
      <c r="O3" s="12"/>
      <c r="P3" s="12"/>
      <c r="Q3" s="12"/>
      <c r="R3" s="12"/>
      <c r="S3" s="12"/>
      <c r="T3" s="17"/>
    </row>
    <row r="4" spans="1:14" ht="15.75">
      <c r="A4" s="12"/>
      <c r="B4" s="103"/>
      <c r="C4" s="103"/>
      <c r="D4" s="12"/>
      <c r="E4" s="12"/>
      <c r="F4" s="12"/>
      <c r="G4" s="12"/>
      <c r="H4" s="12"/>
      <c r="I4" s="103" t="s">
        <v>142</v>
      </c>
      <c r="J4" s="12"/>
      <c r="K4" s="12"/>
      <c r="L4" s="12"/>
      <c r="M4" s="12"/>
      <c r="N4" s="12"/>
    </row>
    <row r="5" spans="1:14" ht="15.75">
      <c r="A5" s="12"/>
      <c r="B5" s="12"/>
      <c r="C5" s="12"/>
      <c r="D5" s="12"/>
      <c r="E5" s="12"/>
      <c r="F5" s="12"/>
      <c r="G5" s="12"/>
      <c r="H5" s="12"/>
      <c r="I5" s="12" t="s">
        <v>122</v>
      </c>
      <c r="J5" s="12"/>
      <c r="K5" s="12"/>
      <c r="L5" s="12"/>
      <c r="M5" s="12"/>
      <c r="N5" s="17"/>
    </row>
    <row r="6" spans="1:14" ht="15.75">
      <c r="A6" s="12"/>
      <c r="B6" s="12"/>
      <c r="C6" s="12"/>
      <c r="D6" s="12"/>
      <c r="E6" s="12"/>
      <c r="F6" s="12"/>
      <c r="G6" s="12"/>
      <c r="H6" s="12"/>
      <c r="J6" s="12" t="s">
        <v>124</v>
      </c>
      <c r="K6" s="12"/>
      <c r="L6" s="12"/>
      <c r="M6" s="12" t="s">
        <v>123</v>
      </c>
      <c r="N6" s="12"/>
    </row>
    <row r="7" spans="1:14" ht="15.75">
      <c r="A7" s="12"/>
      <c r="B7" s="12"/>
      <c r="C7" s="12"/>
      <c r="D7" s="12"/>
      <c r="E7" s="12"/>
      <c r="F7" s="12"/>
      <c r="G7" s="12"/>
      <c r="H7" s="12"/>
      <c r="K7" s="12" t="s">
        <v>125</v>
      </c>
      <c r="L7" s="12"/>
      <c r="M7" s="12"/>
      <c r="N7" s="12"/>
    </row>
    <row r="8" spans="1:14" ht="20.25">
      <c r="A8" s="373" t="s">
        <v>18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</row>
    <row r="9" spans="1:14" ht="15.75">
      <c r="A9" s="374" t="s">
        <v>126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</row>
    <row r="10" spans="1:14" ht="15">
      <c r="A10" s="375" t="s">
        <v>127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</row>
    <row r="11" spans="1:14" ht="15">
      <c r="A11" s="127" t="s">
        <v>129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</row>
    <row r="12" spans="1:14" ht="14.25">
      <c r="A12" s="126" t="s">
        <v>144</v>
      </c>
      <c r="B12" s="126"/>
      <c r="C12" s="126"/>
      <c r="D12" s="126"/>
      <c r="E12" s="126"/>
      <c r="F12" s="126"/>
      <c r="H12" s="125"/>
      <c r="I12" s="125"/>
      <c r="J12" s="125"/>
      <c r="K12" s="125"/>
      <c r="L12" s="125"/>
      <c r="M12" s="125"/>
      <c r="N12" s="125"/>
    </row>
    <row r="13" spans="1:14" ht="15">
      <c r="A13" s="127" t="s">
        <v>143</v>
      </c>
      <c r="B13" s="127"/>
      <c r="C13" s="127"/>
      <c r="D13" s="127"/>
      <c r="E13" s="127"/>
      <c r="F13" s="127"/>
      <c r="G13" s="127"/>
      <c r="H13" s="125"/>
      <c r="I13" s="125"/>
      <c r="J13" s="125"/>
      <c r="K13" s="125"/>
      <c r="L13" s="125"/>
      <c r="M13" s="125"/>
      <c r="N13" s="125"/>
    </row>
    <row r="14" spans="1:14" ht="15">
      <c r="A14" s="127" t="s">
        <v>130</v>
      </c>
      <c r="B14" s="127"/>
      <c r="C14" s="127"/>
      <c r="D14" s="127"/>
      <c r="E14" s="127"/>
      <c r="F14" s="127"/>
      <c r="G14" s="127"/>
      <c r="H14" s="125"/>
      <c r="I14" s="125"/>
      <c r="J14" s="125"/>
      <c r="K14" s="125"/>
      <c r="L14" s="125"/>
      <c r="M14" s="125"/>
      <c r="N14" s="125"/>
    </row>
    <row r="15" spans="1:14" ht="15">
      <c r="A15" s="127" t="s">
        <v>128</v>
      </c>
      <c r="B15" s="127"/>
      <c r="C15" s="127"/>
      <c r="D15" s="127"/>
      <c r="E15" s="127"/>
      <c r="F15" s="127"/>
      <c r="G15" s="127"/>
      <c r="H15" s="125"/>
      <c r="I15" s="125"/>
      <c r="J15" s="125"/>
      <c r="K15" s="125"/>
      <c r="L15" s="125"/>
      <c r="M15" s="125"/>
      <c r="N15" s="125"/>
    </row>
    <row r="16" spans="1:14" ht="13.5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.75">
      <c r="A17" s="36" t="s">
        <v>15</v>
      </c>
      <c r="B17" s="37" t="s">
        <v>134</v>
      </c>
      <c r="C17" s="382" t="s">
        <v>136</v>
      </c>
      <c r="D17" s="38" t="s">
        <v>7</v>
      </c>
      <c r="E17" s="39"/>
      <c r="F17" s="39"/>
      <c r="G17" s="40"/>
      <c r="H17" s="38" t="s">
        <v>9</v>
      </c>
      <c r="I17" s="39"/>
      <c r="J17" s="39"/>
      <c r="K17" s="39"/>
      <c r="L17" s="40"/>
      <c r="M17" s="37" t="s">
        <v>11</v>
      </c>
      <c r="N17" s="37" t="s">
        <v>13</v>
      </c>
    </row>
    <row r="18" spans="1:14" ht="15.75">
      <c r="A18" s="41" t="s">
        <v>16</v>
      </c>
      <c r="B18" s="42" t="s">
        <v>135</v>
      </c>
      <c r="C18" s="383"/>
      <c r="D18" s="43" t="s">
        <v>8</v>
      </c>
      <c r="E18" s="25"/>
      <c r="F18" s="25"/>
      <c r="G18" s="44"/>
      <c r="H18" s="43" t="s">
        <v>10</v>
      </c>
      <c r="I18" s="25"/>
      <c r="J18" s="25"/>
      <c r="K18" s="25"/>
      <c r="L18" s="44"/>
      <c r="M18" s="42" t="s">
        <v>12</v>
      </c>
      <c r="N18" s="42" t="s">
        <v>14</v>
      </c>
    </row>
    <row r="19" spans="1:14" ht="15.75">
      <c r="A19" s="376" t="s">
        <v>131</v>
      </c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8"/>
    </row>
    <row r="20" spans="1:14" ht="26.25" customHeight="1">
      <c r="A20" s="234" t="s">
        <v>19</v>
      </c>
      <c r="B20" s="270" t="s">
        <v>146</v>
      </c>
      <c r="C20" s="361">
        <v>8</v>
      </c>
      <c r="D20" s="364" t="s">
        <v>148</v>
      </c>
      <c r="E20" s="365"/>
      <c r="F20" s="365"/>
      <c r="G20" s="366"/>
      <c r="H20" s="386" t="s">
        <v>149</v>
      </c>
      <c r="I20" s="387"/>
      <c r="J20" s="387"/>
      <c r="K20" s="387"/>
      <c r="L20" s="388"/>
      <c r="M20" s="16"/>
      <c r="N20" s="16"/>
    </row>
    <row r="21" spans="1:14" ht="26.25" customHeight="1">
      <c r="A21" s="235"/>
      <c r="B21" s="291"/>
      <c r="C21" s="362"/>
      <c r="D21" s="367"/>
      <c r="E21" s="368"/>
      <c r="F21" s="368"/>
      <c r="G21" s="369"/>
      <c r="H21" s="389"/>
      <c r="I21" s="390"/>
      <c r="J21" s="390"/>
      <c r="K21" s="390"/>
      <c r="L21" s="391"/>
      <c r="M21" s="16" t="s">
        <v>150</v>
      </c>
      <c r="N21" s="16"/>
    </row>
    <row r="22" spans="1:14" ht="26.25" customHeight="1">
      <c r="A22" s="236"/>
      <c r="B22" s="360"/>
      <c r="C22" s="363"/>
      <c r="D22" s="370"/>
      <c r="E22" s="371"/>
      <c r="F22" s="371"/>
      <c r="G22" s="372"/>
      <c r="H22" s="392"/>
      <c r="I22" s="393"/>
      <c r="J22" s="393"/>
      <c r="K22" s="393"/>
      <c r="L22" s="394"/>
      <c r="M22" s="83" t="s">
        <v>23</v>
      </c>
      <c r="N22" s="83"/>
    </row>
    <row r="23" spans="1:14" ht="16.5" thickBot="1">
      <c r="A23" s="109"/>
      <c r="B23" s="110"/>
      <c r="C23" s="111"/>
      <c r="D23" s="111"/>
      <c r="E23" s="112"/>
      <c r="F23" s="112"/>
      <c r="G23" s="113"/>
      <c r="H23" s="111"/>
      <c r="I23" s="112"/>
      <c r="J23" s="112"/>
      <c r="K23" s="112"/>
      <c r="L23" s="113"/>
      <c r="M23" s="110"/>
      <c r="N23" s="110"/>
    </row>
    <row r="24" spans="1:14" ht="16.5" thickBot="1">
      <c r="A24" s="379" t="s">
        <v>132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1"/>
    </row>
    <row r="25" spans="1:14" ht="16.5" customHeight="1" thickTop="1">
      <c r="A25" s="234" t="s">
        <v>19</v>
      </c>
      <c r="B25" s="270" t="s">
        <v>146</v>
      </c>
      <c r="C25" s="270" t="s">
        <v>147</v>
      </c>
      <c r="D25" s="296" t="s">
        <v>133</v>
      </c>
      <c r="E25" s="333"/>
      <c r="F25" s="333"/>
      <c r="G25" s="334"/>
      <c r="H25" s="341" t="s">
        <v>118</v>
      </c>
      <c r="I25" s="342"/>
      <c r="J25" s="342"/>
      <c r="K25" s="342"/>
      <c r="L25" s="343"/>
      <c r="M25" s="285" t="s">
        <v>22</v>
      </c>
      <c r="N25" s="350">
        <v>66670</v>
      </c>
    </row>
    <row r="26" spans="1:14" ht="15.75" customHeight="1">
      <c r="A26" s="235"/>
      <c r="B26" s="291"/>
      <c r="C26" s="291"/>
      <c r="D26" s="335"/>
      <c r="E26" s="336"/>
      <c r="F26" s="336"/>
      <c r="G26" s="337"/>
      <c r="H26" s="344"/>
      <c r="I26" s="345"/>
      <c r="J26" s="345"/>
      <c r="K26" s="345"/>
      <c r="L26" s="346"/>
      <c r="M26" s="235"/>
      <c r="N26" s="384"/>
    </row>
    <row r="27" spans="1:14" ht="39.75" customHeight="1">
      <c r="A27" s="236"/>
      <c r="B27" s="360"/>
      <c r="C27" s="360"/>
      <c r="D27" s="338"/>
      <c r="E27" s="339"/>
      <c r="F27" s="339"/>
      <c r="G27" s="340"/>
      <c r="H27" s="347"/>
      <c r="I27" s="348"/>
      <c r="J27" s="348"/>
      <c r="K27" s="348"/>
      <c r="L27" s="349"/>
      <c r="M27" s="236"/>
      <c r="N27" s="385"/>
    </row>
    <row r="28" spans="1:14" ht="15.75">
      <c r="A28" s="357" t="s">
        <v>137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9"/>
    </row>
    <row r="29" spans="1:14" ht="15.75">
      <c r="A29" s="234"/>
      <c r="B29" s="86"/>
      <c r="C29" s="86"/>
      <c r="D29" s="114"/>
      <c r="E29" s="115"/>
      <c r="F29" s="115"/>
      <c r="G29" s="116"/>
      <c r="H29" s="351" t="s">
        <v>138</v>
      </c>
      <c r="I29" s="352"/>
      <c r="J29" s="352"/>
      <c r="K29" s="352"/>
      <c r="L29" s="353"/>
      <c r="M29" s="34"/>
      <c r="N29" s="34"/>
    </row>
    <row r="30" spans="1:14" ht="15.75">
      <c r="A30" s="236"/>
      <c r="B30" s="119"/>
      <c r="C30" s="119"/>
      <c r="D30" s="2"/>
      <c r="E30" s="4"/>
      <c r="F30" s="4"/>
      <c r="G30" s="6"/>
      <c r="H30" s="354"/>
      <c r="I30" s="355"/>
      <c r="J30" s="355"/>
      <c r="K30" s="355"/>
      <c r="L30" s="356"/>
      <c r="M30" s="5"/>
      <c r="N30" s="120"/>
    </row>
    <row r="31" spans="1:14" ht="15.75">
      <c r="A31" s="357" t="s">
        <v>139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9"/>
    </row>
    <row r="32" spans="1:14" ht="15.75">
      <c r="A32" s="234"/>
      <c r="B32" s="86"/>
      <c r="C32" s="86"/>
      <c r="D32" s="114"/>
      <c r="E32" s="115"/>
      <c r="F32" s="115"/>
      <c r="G32" s="116"/>
      <c r="H32" s="351" t="s">
        <v>138</v>
      </c>
      <c r="I32" s="352"/>
      <c r="J32" s="352"/>
      <c r="K32" s="352"/>
      <c r="L32" s="353"/>
      <c r="M32" s="34"/>
      <c r="N32" s="34"/>
    </row>
    <row r="33" spans="1:14" ht="15.75">
      <c r="A33" s="236"/>
      <c r="B33" s="119"/>
      <c r="C33" s="119"/>
      <c r="D33" s="2"/>
      <c r="E33" s="4"/>
      <c r="F33" s="4"/>
      <c r="G33" s="6"/>
      <c r="H33" s="354"/>
      <c r="I33" s="355"/>
      <c r="J33" s="355"/>
      <c r="K33" s="355"/>
      <c r="L33" s="356"/>
      <c r="M33" s="5"/>
      <c r="N33" s="120"/>
    </row>
    <row r="34" spans="1:14" ht="15.75">
      <c r="A34" s="28"/>
      <c r="B34" s="33"/>
      <c r="C34" s="33"/>
      <c r="D34" s="3"/>
      <c r="E34" s="3"/>
      <c r="F34" s="3"/>
      <c r="G34" s="3"/>
      <c r="H34" s="28"/>
      <c r="I34" s="28"/>
      <c r="J34" s="28"/>
      <c r="K34" s="28"/>
      <c r="L34" s="28"/>
      <c r="M34" s="3"/>
      <c r="N34" s="123"/>
    </row>
    <row r="35" spans="2:14" ht="15.75">
      <c r="B35" s="14" t="s">
        <v>145</v>
      </c>
      <c r="C35" s="14"/>
      <c r="D35" s="14"/>
      <c r="E35" s="13"/>
      <c r="F35" s="13"/>
      <c r="G35" s="13"/>
      <c r="H35" s="13"/>
      <c r="I35" s="7"/>
      <c r="J35" s="7"/>
      <c r="K35" s="7"/>
      <c r="L35" s="7"/>
      <c r="M35" s="12" t="s">
        <v>31</v>
      </c>
      <c r="N35" s="12"/>
    </row>
    <row r="36" spans="2:14" ht="15.75">
      <c r="B36" s="12" t="s">
        <v>140</v>
      </c>
      <c r="C36" s="7"/>
      <c r="D36" s="12"/>
      <c r="E36" s="12"/>
      <c r="F36" s="7"/>
      <c r="G36" s="7"/>
      <c r="H36" s="7"/>
      <c r="I36" s="7"/>
      <c r="J36" s="7"/>
      <c r="K36" s="7"/>
      <c r="L36" s="7"/>
      <c r="M36" s="7"/>
      <c r="N36" s="7"/>
    </row>
    <row r="37" spans="2:14" ht="15.75">
      <c r="B37" s="12" t="s">
        <v>141</v>
      </c>
      <c r="C37" s="12"/>
      <c r="D37" s="12"/>
      <c r="E37" s="12"/>
      <c r="F37" s="7"/>
      <c r="G37" s="7"/>
      <c r="H37" s="7"/>
      <c r="I37" s="7"/>
      <c r="J37" s="7"/>
      <c r="K37" s="7"/>
      <c r="L37" s="7"/>
      <c r="M37" s="7"/>
      <c r="N37" s="7"/>
    </row>
    <row r="38" spans="4:5" ht="15.75">
      <c r="D38" s="103"/>
      <c r="E38" s="103"/>
    </row>
    <row r="45" ht="12.75">
      <c r="E45">
        <v>4</v>
      </c>
    </row>
  </sheetData>
  <sheetProtection/>
  <mergeCells count="24">
    <mergeCell ref="C17:C18"/>
    <mergeCell ref="N25:N27"/>
    <mergeCell ref="H20:L22"/>
    <mergeCell ref="A25:A27"/>
    <mergeCell ref="M25:M27"/>
    <mergeCell ref="A8:N8"/>
    <mergeCell ref="A9:N9"/>
    <mergeCell ref="A32:A33"/>
    <mergeCell ref="H32:L33"/>
    <mergeCell ref="D25:G27"/>
    <mergeCell ref="H25:L27"/>
    <mergeCell ref="A10:N10"/>
    <mergeCell ref="A19:N19"/>
    <mergeCell ref="A28:N28"/>
    <mergeCell ref="A29:A30"/>
    <mergeCell ref="H29:L30"/>
    <mergeCell ref="A31:N31"/>
    <mergeCell ref="A20:A22"/>
    <mergeCell ref="B20:B22"/>
    <mergeCell ref="C20:C22"/>
    <mergeCell ref="D20:G22"/>
    <mergeCell ref="B25:B27"/>
    <mergeCell ref="C25:C27"/>
    <mergeCell ref="A24:N24"/>
  </mergeCells>
  <printOptions/>
  <pageMargins left="0" right="0" top="0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615"/>
  <dimension ref="A2:T50"/>
  <sheetViews>
    <sheetView zoomScale="75" zoomScaleNormal="75" zoomScalePageLayoutView="0" workbookViewId="0" topLeftCell="A1">
      <selection activeCell="J15" sqref="J15"/>
    </sheetView>
  </sheetViews>
  <sheetFormatPr defaultColWidth="9.00390625" defaultRowHeight="12.75"/>
  <cols>
    <col min="1" max="1" width="5.25390625" style="0" customWidth="1"/>
    <col min="2" max="3" width="13.25390625" style="0" customWidth="1"/>
    <col min="7" max="7" width="15.25390625" style="0" customWidth="1"/>
    <col min="12" max="12" width="12.00390625" style="0" customWidth="1"/>
  </cols>
  <sheetData>
    <row r="1" ht="6" customHeight="1"/>
    <row r="2" spans="1:11" ht="18">
      <c r="A2" s="12"/>
      <c r="B2" s="12"/>
      <c r="C2" s="12"/>
      <c r="D2" s="12"/>
      <c r="E2" s="12"/>
      <c r="F2" s="12"/>
      <c r="G2" s="12"/>
      <c r="H2" s="12"/>
      <c r="J2" s="124" t="s">
        <v>44</v>
      </c>
      <c r="K2" s="124"/>
    </row>
    <row r="3" spans="1:20" ht="15.75">
      <c r="A3" s="12"/>
      <c r="B3" s="12"/>
      <c r="C3" s="12"/>
      <c r="D3" s="12"/>
      <c r="E3" s="12"/>
      <c r="F3" s="12"/>
      <c r="G3" s="12"/>
      <c r="H3" s="12"/>
      <c r="I3" s="12" t="s">
        <v>121</v>
      </c>
      <c r="J3" s="12"/>
      <c r="K3" s="12"/>
      <c r="L3" s="12"/>
      <c r="M3" s="12"/>
      <c r="N3" s="17"/>
      <c r="O3" s="12"/>
      <c r="P3" s="12"/>
      <c r="Q3" s="12"/>
      <c r="R3" s="12"/>
      <c r="S3" s="12"/>
      <c r="T3" s="17"/>
    </row>
    <row r="4" spans="1:14" ht="15.75">
      <c r="A4" s="12"/>
      <c r="B4" s="103"/>
      <c r="C4" s="103"/>
      <c r="D4" s="12"/>
      <c r="E4" s="12"/>
      <c r="F4" s="12"/>
      <c r="G4" s="12"/>
      <c r="H4" s="12"/>
      <c r="I4" s="103" t="s">
        <v>142</v>
      </c>
      <c r="J4" s="12"/>
      <c r="K4" s="12"/>
      <c r="L4" s="12"/>
      <c r="M4" s="12"/>
      <c r="N4" s="12"/>
    </row>
    <row r="5" spans="1:14" ht="15.75">
      <c r="A5" s="12"/>
      <c r="B5" s="12"/>
      <c r="C5" s="12"/>
      <c r="D5" s="12"/>
      <c r="E5" s="12"/>
      <c r="F5" s="12"/>
      <c r="G5" s="12"/>
      <c r="H5" s="12"/>
      <c r="I5" s="12" t="s">
        <v>122</v>
      </c>
      <c r="J5" s="12"/>
      <c r="K5" s="12"/>
      <c r="L5" s="12"/>
      <c r="M5" s="12"/>
      <c r="N5" s="17"/>
    </row>
    <row r="6" spans="1:14" ht="15.75">
      <c r="A6" s="12"/>
      <c r="B6" s="12"/>
      <c r="C6" s="12"/>
      <c r="D6" s="12"/>
      <c r="E6" s="12"/>
      <c r="F6" s="12"/>
      <c r="G6" s="12"/>
      <c r="H6" s="12"/>
      <c r="J6" s="12" t="s">
        <v>124</v>
      </c>
      <c r="K6" s="12"/>
      <c r="L6" s="12"/>
      <c r="M6" s="12" t="s">
        <v>123</v>
      </c>
      <c r="N6" s="12"/>
    </row>
    <row r="7" spans="1:14" ht="15.75">
      <c r="A7" s="12"/>
      <c r="B7" s="12"/>
      <c r="C7" s="12"/>
      <c r="D7" s="12"/>
      <c r="E7" s="12"/>
      <c r="F7" s="12"/>
      <c r="G7" s="12"/>
      <c r="H7" s="12"/>
      <c r="K7" s="12" t="s">
        <v>125</v>
      </c>
      <c r="L7" s="12"/>
      <c r="M7" s="12"/>
      <c r="N7" s="12"/>
    </row>
    <row r="8" spans="1:14" ht="20.25">
      <c r="A8" s="373" t="s">
        <v>18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</row>
    <row r="9" spans="1:14" ht="15.75">
      <c r="A9" s="374" t="s">
        <v>126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</row>
    <row r="10" spans="1:14" ht="15">
      <c r="A10" s="375" t="s">
        <v>127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</row>
    <row r="11" spans="1:14" ht="15">
      <c r="A11" s="127" t="s">
        <v>129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</row>
    <row r="12" spans="1:14" ht="14.25">
      <c r="A12" s="126" t="s">
        <v>144</v>
      </c>
      <c r="B12" s="126"/>
      <c r="C12" s="126"/>
      <c r="D12" s="126"/>
      <c r="E12" s="126"/>
      <c r="F12" s="126"/>
      <c r="H12" s="125"/>
      <c r="I12" s="125"/>
      <c r="J12" s="125"/>
      <c r="K12" s="125"/>
      <c r="L12" s="125"/>
      <c r="M12" s="125"/>
      <c r="N12" s="125"/>
    </row>
    <row r="13" spans="1:14" ht="15">
      <c r="A13" s="127" t="s">
        <v>143</v>
      </c>
      <c r="B13" s="127"/>
      <c r="C13" s="127"/>
      <c r="D13" s="127"/>
      <c r="E13" s="127"/>
      <c r="F13" s="127"/>
      <c r="G13" s="127"/>
      <c r="H13" s="125"/>
      <c r="I13" s="125"/>
      <c r="J13" s="125"/>
      <c r="K13" s="125"/>
      <c r="L13" s="125"/>
      <c r="M13" s="125"/>
      <c r="N13" s="125"/>
    </row>
    <row r="14" spans="1:14" ht="15">
      <c r="A14" s="127" t="s">
        <v>130</v>
      </c>
      <c r="B14" s="127"/>
      <c r="C14" s="127"/>
      <c r="D14" s="127"/>
      <c r="E14" s="127"/>
      <c r="F14" s="127"/>
      <c r="G14" s="127"/>
      <c r="H14" s="125"/>
      <c r="I14" s="125"/>
      <c r="J14" s="125"/>
      <c r="K14" s="125"/>
      <c r="L14" s="125"/>
      <c r="M14" s="125"/>
      <c r="N14" s="125"/>
    </row>
    <row r="15" spans="1:14" ht="15">
      <c r="A15" s="127" t="s">
        <v>164</v>
      </c>
      <c r="B15" s="127"/>
      <c r="C15" s="127"/>
      <c r="D15" s="127"/>
      <c r="E15" s="127"/>
      <c r="F15" s="127"/>
      <c r="G15" s="127"/>
      <c r="H15" s="125"/>
      <c r="I15" s="125"/>
      <c r="J15" s="125"/>
      <c r="K15" s="125"/>
      <c r="L15" s="125"/>
      <c r="M15" s="125"/>
      <c r="N15" s="125"/>
    </row>
    <row r="16" spans="1:14" ht="13.5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.75">
      <c r="A17" s="36" t="s">
        <v>15</v>
      </c>
      <c r="B17" s="37" t="s">
        <v>134</v>
      </c>
      <c r="C17" s="382" t="s">
        <v>136</v>
      </c>
      <c r="D17" s="38" t="s">
        <v>7</v>
      </c>
      <c r="E17" s="39"/>
      <c r="F17" s="39"/>
      <c r="G17" s="40"/>
      <c r="H17" s="38" t="s">
        <v>9</v>
      </c>
      <c r="I17" s="39"/>
      <c r="J17" s="39"/>
      <c r="K17" s="39"/>
      <c r="L17" s="40"/>
      <c r="M17" s="37" t="s">
        <v>11</v>
      </c>
      <c r="N17" s="37" t="s">
        <v>13</v>
      </c>
    </row>
    <row r="18" spans="1:14" ht="15.75">
      <c r="A18" s="41" t="s">
        <v>16</v>
      </c>
      <c r="B18" s="42" t="s">
        <v>135</v>
      </c>
      <c r="C18" s="383"/>
      <c r="D18" s="43" t="s">
        <v>8</v>
      </c>
      <c r="E18" s="25"/>
      <c r="F18" s="25"/>
      <c r="G18" s="44"/>
      <c r="H18" s="43" t="s">
        <v>10</v>
      </c>
      <c r="I18" s="25"/>
      <c r="J18" s="25"/>
      <c r="K18" s="25"/>
      <c r="L18" s="44"/>
      <c r="M18" s="42" t="s">
        <v>12</v>
      </c>
      <c r="N18" s="42" t="s">
        <v>14</v>
      </c>
    </row>
    <row r="19" spans="1:14" ht="15.75">
      <c r="A19" s="376" t="s">
        <v>131</v>
      </c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8"/>
    </row>
    <row r="20" spans="1:14" ht="26.25" customHeight="1">
      <c r="A20" s="234" t="s">
        <v>19</v>
      </c>
      <c r="B20" s="270" t="s">
        <v>146</v>
      </c>
      <c r="C20" s="361">
        <v>8</v>
      </c>
      <c r="D20" s="364" t="s">
        <v>148</v>
      </c>
      <c r="E20" s="365"/>
      <c r="F20" s="365"/>
      <c r="G20" s="366"/>
      <c r="H20" s="386" t="s">
        <v>151</v>
      </c>
      <c r="I20" s="387"/>
      <c r="J20" s="387"/>
      <c r="K20" s="387"/>
      <c r="L20" s="388"/>
      <c r="M20" s="16"/>
      <c r="N20" s="16"/>
    </row>
    <row r="21" spans="1:14" ht="26.25" customHeight="1">
      <c r="A21" s="235"/>
      <c r="B21" s="291"/>
      <c r="C21" s="362"/>
      <c r="D21" s="367"/>
      <c r="E21" s="368"/>
      <c r="F21" s="368"/>
      <c r="G21" s="369"/>
      <c r="H21" s="389"/>
      <c r="I21" s="390"/>
      <c r="J21" s="390"/>
      <c r="K21" s="390"/>
      <c r="L21" s="391"/>
      <c r="M21" s="16" t="s">
        <v>150</v>
      </c>
      <c r="N21" s="16">
        <f>8000*(0.6+2.2)/2*0.6*2</f>
        <v>13440.000000000002</v>
      </c>
    </row>
    <row r="22" spans="1:14" ht="26.25" customHeight="1">
      <c r="A22" s="236"/>
      <c r="B22" s="360"/>
      <c r="C22" s="363"/>
      <c r="D22" s="370"/>
      <c r="E22" s="371"/>
      <c r="F22" s="371"/>
      <c r="G22" s="372"/>
      <c r="H22" s="392"/>
      <c r="I22" s="393"/>
      <c r="J22" s="393"/>
      <c r="K22" s="393"/>
      <c r="L22" s="394"/>
      <c r="M22" s="83" t="s">
        <v>23</v>
      </c>
      <c r="N22" s="83">
        <f>4000*0.2*10</f>
        <v>8000</v>
      </c>
    </row>
    <row r="23" spans="1:14" ht="16.5" thickBot="1">
      <c r="A23" s="109"/>
      <c r="B23" s="110"/>
      <c r="C23" s="111"/>
      <c r="D23" s="111"/>
      <c r="E23" s="112"/>
      <c r="F23" s="112"/>
      <c r="G23" s="113"/>
      <c r="H23" s="111"/>
      <c r="I23" s="112"/>
      <c r="J23" s="112"/>
      <c r="K23" s="112"/>
      <c r="L23" s="113"/>
      <c r="M23" s="110"/>
      <c r="N23" s="110"/>
    </row>
    <row r="24" spans="1:14" ht="16.5" thickBot="1">
      <c r="A24" s="379" t="s">
        <v>132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1"/>
    </row>
    <row r="25" spans="1:14" ht="16.5" customHeight="1" thickTop="1">
      <c r="A25" s="234" t="s">
        <v>19</v>
      </c>
      <c r="B25" s="270" t="s">
        <v>146</v>
      </c>
      <c r="C25" s="270" t="s">
        <v>147</v>
      </c>
      <c r="D25" s="406" t="s">
        <v>152</v>
      </c>
      <c r="E25" s="407"/>
      <c r="F25" s="407"/>
      <c r="G25" s="408"/>
      <c r="H25" s="129" t="s">
        <v>153</v>
      </c>
      <c r="I25" s="130"/>
      <c r="J25" s="130"/>
      <c r="K25" s="130"/>
      <c r="L25" s="130"/>
      <c r="M25" s="104" t="s">
        <v>23</v>
      </c>
      <c r="N25" s="106">
        <f>4000*6*0.12</f>
        <v>2880</v>
      </c>
    </row>
    <row r="26" spans="1:14" ht="31.5" customHeight="1">
      <c r="A26" s="235"/>
      <c r="B26" s="291"/>
      <c r="C26" s="291"/>
      <c r="D26" s="409"/>
      <c r="E26" s="410"/>
      <c r="F26" s="410"/>
      <c r="G26" s="411"/>
      <c r="H26" s="282" t="s">
        <v>156</v>
      </c>
      <c r="I26" s="416"/>
      <c r="J26" s="416"/>
      <c r="K26" s="416"/>
      <c r="L26" s="417"/>
      <c r="M26" s="18" t="s">
        <v>155</v>
      </c>
      <c r="N26" s="117">
        <f>4000*6*90/1000</f>
        <v>2160</v>
      </c>
    </row>
    <row r="27" spans="1:14" ht="42.75" customHeight="1">
      <c r="A27" s="235"/>
      <c r="B27" s="291"/>
      <c r="C27" s="291"/>
      <c r="D27" s="412"/>
      <c r="E27" s="410"/>
      <c r="F27" s="410"/>
      <c r="G27" s="411"/>
      <c r="H27" s="282" t="s">
        <v>157</v>
      </c>
      <c r="I27" s="416"/>
      <c r="J27" s="416"/>
      <c r="K27" s="416"/>
      <c r="L27" s="417"/>
      <c r="M27" s="18" t="s">
        <v>154</v>
      </c>
      <c r="N27" s="117">
        <f>4000*6.6</f>
        <v>26400</v>
      </c>
    </row>
    <row r="28" spans="1:14" ht="39.75" customHeight="1">
      <c r="A28" s="236"/>
      <c r="B28" s="360"/>
      <c r="C28" s="360"/>
      <c r="D28" s="413"/>
      <c r="E28" s="414"/>
      <c r="F28" s="414"/>
      <c r="G28" s="415"/>
      <c r="H28" s="418" t="s">
        <v>158</v>
      </c>
      <c r="I28" s="419"/>
      <c r="J28" s="419"/>
      <c r="K28" s="419"/>
      <c r="L28" s="419"/>
      <c r="M28" s="19" t="s">
        <v>22</v>
      </c>
      <c r="N28" s="118">
        <f>8000*6</f>
        <v>48000</v>
      </c>
    </row>
    <row r="29" spans="1:15" ht="39.75" customHeight="1">
      <c r="A29" s="71"/>
      <c r="B29" s="105"/>
      <c r="C29" s="105"/>
      <c r="D29" s="420"/>
      <c r="E29" s="420"/>
      <c r="F29" s="420"/>
      <c r="G29" s="420"/>
      <c r="H29" s="421" t="s">
        <v>159</v>
      </c>
      <c r="I29" s="422"/>
      <c r="J29" s="422"/>
      <c r="K29" s="422"/>
      <c r="L29" s="422"/>
      <c r="M29" s="71" t="s">
        <v>22</v>
      </c>
      <c r="N29" s="128">
        <v>48000</v>
      </c>
      <c r="O29" s="3"/>
    </row>
    <row r="30" spans="1:15" ht="39.75" customHeight="1" hidden="1">
      <c r="A30" s="81"/>
      <c r="B30" s="132"/>
      <c r="C30" s="132"/>
      <c r="D30" s="133"/>
      <c r="E30" s="133"/>
      <c r="F30" s="133"/>
      <c r="G30" s="133"/>
      <c r="H30" s="134"/>
      <c r="I30" s="135"/>
      <c r="J30" s="135"/>
      <c r="K30" s="135"/>
      <c r="L30" s="135"/>
      <c r="M30" s="81"/>
      <c r="N30" s="136"/>
      <c r="O30" s="3"/>
    </row>
    <row r="31" spans="1:15" ht="15.75">
      <c r="A31" s="397" t="s">
        <v>137</v>
      </c>
      <c r="B31" s="398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9"/>
      <c r="O31" s="3"/>
    </row>
    <row r="32" spans="1:15" ht="36" customHeight="1">
      <c r="A32" s="234">
        <v>1</v>
      </c>
      <c r="B32" s="395" t="s">
        <v>160</v>
      </c>
      <c r="C32" s="361"/>
      <c r="D32" s="114" t="s">
        <v>161</v>
      </c>
      <c r="E32" s="115"/>
      <c r="F32" s="115"/>
      <c r="G32" s="116"/>
      <c r="H32" s="400" t="s">
        <v>0</v>
      </c>
      <c r="I32" s="401"/>
      <c r="J32" s="401"/>
      <c r="K32" s="401"/>
      <c r="L32" s="402"/>
      <c r="M32" s="145" t="s">
        <v>1</v>
      </c>
      <c r="N32" s="145">
        <v>150</v>
      </c>
      <c r="O32" s="3"/>
    </row>
    <row r="33" spans="1:15" ht="14.25" customHeight="1">
      <c r="A33" s="235"/>
      <c r="B33" s="329"/>
      <c r="C33" s="362"/>
      <c r="D33" s="144" t="s">
        <v>167</v>
      </c>
      <c r="E33" s="25"/>
      <c r="F33" s="25"/>
      <c r="G33" s="62"/>
      <c r="H33" s="320"/>
      <c r="I33" s="321"/>
      <c r="J33" s="321"/>
      <c r="K33" s="321"/>
      <c r="L33" s="322"/>
      <c r="M33" s="146" t="s">
        <v>43</v>
      </c>
      <c r="N33" s="146">
        <v>16.16</v>
      </c>
      <c r="O33" s="3"/>
    </row>
    <row r="34" spans="1:15" ht="15.75" customHeight="1" hidden="1">
      <c r="A34" s="235"/>
      <c r="B34" s="329"/>
      <c r="C34" s="362"/>
      <c r="D34" s="10"/>
      <c r="E34" s="25"/>
      <c r="F34" s="25"/>
      <c r="G34" s="62"/>
      <c r="H34" s="320"/>
      <c r="I34" s="321"/>
      <c r="J34" s="321"/>
      <c r="K34" s="321"/>
      <c r="L34" s="322"/>
      <c r="M34" s="146"/>
      <c r="N34" s="146"/>
      <c r="O34" s="3"/>
    </row>
    <row r="35" spans="1:14" ht="40.5" customHeight="1">
      <c r="A35" s="236"/>
      <c r="B35" s="396"/>
      <c r="C35" s="363"/>
      <c r="D35" t="s">
        <v>168</v>
      </c>
      <c r="E35" s="4"/>
      <c r="F35" s="4"/>
      <c r="G35" s="6"/>
      <c r="H35" s="403"/>
      <c r="I35" s="404"/>
      <c r="J35" s="404"/>
      <c r="K35" s="404"/>
      <c r="L35" s="405"/>
      <c r="M35" s="29" t="s">
        <v>2</v>
      </c>
      <c r="N35" s="34">
        <f>2*2*2.5+1*1.5*4</f>
        <v>16</v>
      </c>
    </row>
    <row r="36" spans="1:14" ht="15.75">
      <c r="A36" s="357" t="s">
        <v>139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9"/>
    </row>
    <row r="37" spans="1:14" ht="15.75" customHeight="1">
      <c r="A37" s="234" t="s">
        <v>19</v>
      </c>
      <c r="B37" s="395" t="s">
        <v>160</v>
      </c>
      <c r="C37" s="361"/>
      <c r="D37" s="386" t="s">
        <v>162</v>
      </c>
      <c r="E37" s="387"/>
      <c r="F37" s="387"/>
      <c r="G37" s="388"/>
      <c r="H37" s="140" t="s">
        <v>166</v>
      </c>
      <c r="I37" s="139"/>
      <c r="J37" s="139"/>
      <c r="K37" s="139"/>
      <c r="L37" s="139"/>
      <c r="M37" s="34" t="s">
        <v>36</v>
      </c>
      <c r="N37" s="34">
        <v>10</v>
      </c>
    </row>
    <row r="38" spans="1:14" ht="15.75" customHeight="1">
      <c r="A38" s="236"/>
      <c r="B38" s="396"/>
      <c r="C38" s="363"/>
      <c r="D38" s="392"/>
      <c r="E38" s="393"/>
      <c r="F38" s="393"/>
      <c r="G38" s="394"/>
      <c r="H38" s="21"/>
      <c r="I38" s="32"/>
      <c r="J38" s="32"/>
      <c r="K38" s="32"/>
      <c r="L38" s="122"/>
      <c r="M38" s="131"/>
      <c r="N38" s="131"/>
    </row>
    <row r="39" spans="1:14" ht="15.75">
      <c r="A39" s="28"/>
      <c r="B39" s="33"/>
      <c r="C39" s="33"/>
      <c r="D39" s="3"/>
      <c r="E39" s="3"/>
      <c r="F39" s="3"/>
      <c r="G39" s="3"/>
      <c r="H39" s="28"/>
      <c r="I39" s="28"/>
      <c r="J39" s="28"/>
      <c r="K39" s="28"/>
      <c r="L39" s="28"/>
      <c r="M39" s="3"/>
      <c r="N39" s="123"/>
    </row>
    <row r="40" spans="2:14" ht="15.75">
      <c r="B40" s="14" t="s">
        <v>145</v>
      </c>
      <c r="C40" s="14"/>
      <c r="D40" s="14"/>
      <c r="E40" s="13"/>
      <c r="F40" s="13"/>
      <c r="G40" s="13"/>
      <c r="H40" s="13"/>
      <c r="I40" s="7"/>
      <c r="J40" s="7"/>
      <c r="K40" s="7"/>
      <c r="L40" s="7"/>
      <c r="M40" s="12" t="s">
        <v>31</v>
      </c>
      <c r="N40" s="12"/>
    </row>
    <row r="41" spans="2:14" ht="15.75">
      <c r="B41" s="12" t="s">
        <v>140</v>
      </c>
      <c r="C41" s="7"/>
      <c r="D41" s="12"/>
      <c r="E41" s="12"/>
      <c r="F41" s="7"/>
      <c r="G41" s="7"/>
      <c r="H41" s="7"/>
      <c r="I41" s="7"/>
      <c r="J41" s="7"/>
      <c r="K41" s="7"/>
      <c r="L41" s="7"/>
      <c r="M41" s="7"/>
      <c r="N41" s="7"/>
    </row>
    <row r="42" spans="2:14" ht="15.75">
      <c r="B42" s="12" t="s">
        <v>141</v>
      </c>
      <c r="C42" s="12"/>
      <c r="D42" s="12"/>
      <c r="E42" s="12"/>
      <c r="F42" s="7"/>
      <c r="G42" s="7"/>
      <c r="H42" s="7"/>
      <c r="I42" s="7"/>
      <c r="J42" s="7"/>
      <c r="K42" s="7"/>
      <c r="L42" s="7"/>
      <c r="M42" s="7"/>
      <c r="N42" s="7"/>
    </row>
    <row r="43" spans="4:5" ht="15.75">
      <c r="D43" s="103"/>
      <c r="E43" s="103"/>
    </row>
    <row r="50" ht="12.75">
      <c r="E50">
        <v>4</v>
      </c>
    </row>
  </sheetData>
  <sheetProtection/>
  <mergeCells count="30">
    <mergeCell ref="H26:L26"/>
    <mergeCell ref="H27:L27"/>
    <mergeCell ref="B37:B38"/>
    <mergeCell ref="C37:C38"/>
    <mergeCell ref="D37:G38"/>
    <mergeCell ref="A36:N36"/>
    <mergeCell ref="A37:A38"/>
    <mergeCell ref="H28:L28"/>
    <mergeCell ref="D29:G29"/>
    <mergeCell ref="H29:L29"/>
    <mergeCell ref="A8:N8"/>
    <mergeCell ref="A9:N9"/>
    <mergeCell ref="A31:N31"/>
    <mergeCell ref="A32:A35"/>
    <mergeCell ref="H32:L35"/>
    <mergeCell ref="B20:B22"/>
    <mergeCell ref="C20:C22"/>
    <mergeCell ref="D20:G22"/>
    <mergeCell ref="A10:N10"/>
    <mergeCell ref="D25:G28"/>
    <mergeCell ref="C32:C35"/>
    <mergeCell ref="A19:N19"/>
    <mergeCell ref="A24:N24"/>
    <mergeCell ref="C17:C18"/>
    <mergeCell ref="B25:B28"/>
    <mergeCell ref="C25:C28"/>
    <mergeCell ref="A25:A28"/>
    <mergeCell ref="H20:L22"/>
    <mergeCell ref="A20:A22"/>
    <mergeCell ref="B32:B35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617"/>
  <dimension ref="A1:O73"/>
  <sheetViews>
    <sheetView zoomScale="75" zoomScaleNormal="75" zoomScalePageLayoutView="0" workbookViewId="0" topLeftCell="A1">
      <selection activeCell="A1" sqref="A1:N47"/>
    </sheetView>
  </sheetViews>
  <sheetFormatPr defaultColWidth="9.00390625" defaultRowHeight="12.75"/>
  <cols>
    <col min="1" max="1" width="5.25390625" style="0" customWidth="1"/>
    <col min="2" max="2" width="13.25390625" style="0" customWidth="1"/>
    <col min="3" max="3" width="8.875" style="0" customWidth="1"/>
    <col min="7" max="7" width="15.25390625" style="0" customWidth="1"/>
    <col min="12" max="12" width="12.00390625" style="0" customWidth="1"/>
    <col min="14" max="14" width="16.25390625" style="0" customWidth="1"/>
  </cols>
  <sheetData>
    <row r="1" spans="1:14" ht="20.25">
      <c r="A1" s="373" t="s">
        <v>18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</row>
    <row r="2" spans="1:14" ht="15.75">
      <c r="A2" s="374" t="s">
        <v>126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</row>
    <row r="3" spans="1:14" ht="15">
      <c r="A3" s="375" t="s">
        <v>127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1:14" ht="15">
      <c r="A4" s="127" t="s">
        <v>129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 ht="14.25">
      <c r="A5" s="126" t="s">
        <v>144</v>
      </c>
      <c r="B5" s="126"/>
      <c r="C5" s="126"/>
      <c r="D5" s="126"/>
      <c r="E5" s="126"/>
      <c r="F5" s="126"/>
      <c r="H5" s="125"/>
      <c r="I5" s="125"/>
      <c r="J5" s="125"/>
      <c r="K5" s="125"/>
      <c r="L5" s="125"/>
      <c r="M5" s="125"/>
      <c r="N5" s="125"/>
    </row>
    <row r="6" spans="1:14" ht="15">
      <c r="A6" s="127" t="s">
        <v>143</v>
      </c>
      <c r="B6" s="127"/>
      <c r="C6" s="127"/>
      <c r="D6" s="127"/>
      <c r="E6" s="127"/>
      <c r="F6" s="127"/>
      <c r="G6" s="127"/>
      <c r="H6" s="125"/>
      <c r="I6" s="125"/>
      <c r="J6" s="125"/>
      <c r="K6" s="125"/>
      <c r="L6" s="125"/>
      <c r="M6" s="125"/>
      <c r="N6" s="125"/>
    </row>
    <row r="7" spans="1:14" ht="15">
      <c r="A7" s="127" t="s">
        <v>130</v>
      </c>
      <c r="B7" s="127"/>
      <c r="C7" s="127"/>
      <c r="D7" s="127"/>
      <c r="E7" s="127"/>
      <c r="F7" s="127"/>
      <c r="G7" s="127"/>
      <c r="H7" s="125"/>
      <c r="I7" s="125"/>
      <c r="J7" s="125"/>
      <c r="K7" s="125"/>
      <c r="L7" s="125"/>
      <c r="M7" s="125"/>
      <c r="N7" s="125"/>
    </row>
    <row r="8" spans="1:14" ht="15">
      <c r="A8" s="127" t="s">
        <v>164</v>
      </c>
      <c r="B8" s="127"/>
      <c r="C8" s="127"/>
      <c r="D8" s="127"/>
      <c r="E8" s="127"/>
      <c r="F8" s="127"/>
      <c r="G8" s="127"/>
      <c r="H8" s="125"/>
      <c r="I8" s="125"/>
      <c r="J8" s="125"/>
      <c r="K8" s="125"/>
      <c r="L8" s="125"/>
      <c r="M8" s="125"/>
      <c r="N8" s="125"/>
    </row>
    <row r="9" spans="1:14" ht="13.5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.75">
      <c r="A10" s="36" t="s">
        <v>15</v>
      </c>
      <c r="B10" s="37" t="s">
        <v>134</v>
      </c>
      <c r="C10" s="382" t="s">
        <v>136</v>
      </c>
      <c r="D10" s="38" t="s">
        <v>7</v>
      </c>
      <c r="E10" s="39"/>
      <c r="F10" s="39"/>
      <c r="G10" s="40"/>
      <c r="H10" s="38" t="s">
        <v>9</v>
      </c>
      <c r="I10" s="39"/>
      <c r="J10" s="39"/>
      <c r="K10" s="39"/>
      <c r="L10" s="40"/>
      <c r="M10" s="37" t="s">
        <v>11</v>
      </c>
      <c r="N10" s="37" t="s">
        <v>13</v>
      </c>
    </row>
    <row r="11" spans="1:14" ht="15.75">
      <c r="A11" s="41" t="s">
        <v>16</v>
      </c>
      <c r="B11" s="42" t="s">
        <v>135</v>
      </c>
      <c r="C11" s="425"/>
      <c r="D11" s="43" t="s">
        <v>8</v>
      </c>
      <c r="E11" s="25"/>
      <c r="F11" s="25"/>
      <c r="G11" s="44"/>
      <c r="H11" s="43" t="s">
        <v>10</v>
      </c>
      <c r="I11" s="25"/>
      <c r="J11" s="25"/>
      <c r="K11" s="25"/>
      <c r="L11" s="44"/>
      <c r="M11" s="42" t="s">
        <v>12</v>
      </c>
      <c r="N11" s="42" t="s">
        <v>14</v>
      </c>
    </row>
    <row r="12" spans="1:14" ht="15.75">
      <c r="A12" s="435" t="s">
        <v>189</v>
      </c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</row>
    <row r="13" spans="1:14" ht="2.25" customHeight="1">
      <c r="A13" s="28"/>
      <c r="B13" s="25"/>
      <c r="C13" s="147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.75" hidden="1">
      <c r="A14" s="28"/>
      <c r="B14" s="25"/>
      <c r="C14" s="147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.75">
      <c r="A15" s="84"/>
      <c r="B15" s="270" t="s">
        <v>178</v>
      </c>
      <c r="C15" s="423">
        <v>98.8</v>
      </c>
      <c r="D15" s="386" t="s">
        <v>174</v>
      </c>
      <c r="E15" s="387"/>
      <c r="F15" s="387"/>
      <c r="G15" s="388"/>
      <c r="H15" s="386" t="s">
        <v>175</v>
      </c>
      <c r="I15" s="387"/>
      <c r="J15" s="387"/>
      <c r="K15" s="387"/>
      <c r="L15" s="388"/>
      <c r="M15" s="86"/>
      <c r="N15" s="86"/>
    </row>
    <row r="16" spans="1:14" ht="15.75">
      <c r="A16" s="18"/>
      <c r="B16" s="291"/>
      <c r="C16" s="424"/>
      <c r="D16" s="389"/>
      <c r="E16" s="390"/>
      <c r="F16" s="390"/>
      <c r="G16" s="391"/>
      <c r="H16" s="389"/>
      <c r="I16" s="390"/>
      <c r="J16" s="390"/>
      <c r="K16" s="390"/>
      <c r="L16" s="391"/>
      <c r="M16" s="16" t="s">
        <v>33</v>
      </c>
      <c r="N16" s="16">
        <v>90</v>
      </c>
    </row>
    <row r="17" spans="1:14" ht="15.75">
      <c r="A17" s="19"/>
      <c r="B17" s="360"/>
      <c r="C17" s="330"/>
      <c r="D17" s="392"/>
      <c r="E17" s="393"/>
      <c r="F17" s="393"/>
      <c r="G17" s="394"/>
      <c r="H17" s="392"/>
      <c r="I17" s="393"/>
      <c r="J17" s="393"/>
      <c r="K17" s="393"/>
      <c r="L17" s="394"/>
      <c r="M17" s="83"/>
      <c r="N17" s="83"/>
    </row>
    <row r="18" spans="1:14" ht="15.75">
      <c r="A18" s="376" t="s">
        <v>190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8"/>
    </row>
    <row r="19" spans="1:14" ht="26.25" customHeight="1">
      <c r="A19" s="234" t="s">
        <v>19</v>
      </c>
      <c r="B19" s="270" t="s">
        <v>178</v>
      </c>
      <c r="C19" s="423">
        <v>98.8</v>
      </c>
      <c r="D19" s="364" t="s">
        <v>148</v>
      </c>
      <c r="E19" s="365"/>
      <c r="F19" s="365"/>
      <c r="G19" s="366"/>
      <c r="H19" s="426" t="s">
        <v>179</v>
      </c>
      <c r="I19" s="427"/>
      <c r="J19" s="427"/>
      <c r="K19" s="427"/>
      <c r="L19" s="428"/>
      <c r="M19" s="16"/>
      <c r="N19" s="16"/>
    </row>
    <row r="20" spans="1:14" ht="26.25" customHeight="1">
      <c r="A20" s="235"/>
      <c r="B20" s="291"/>
      <c r="C20" s="424"/>
      <c r="D20" s="367"/>
      <c r="E20" s="368"/>
      <c r="F20" s="368"/>
      <c r="G20" s="369"/>
      <c r="H20" s="429"/>
      <c r="I20" s="430"/>
      <c r="J20" s="430"/>
      <c r="K20" s="430"/>
      <c r="L20" s="431"/>
      <c r="M20" s="16" t="s">
        <v>23</v>
      </c>
      <c r="N20" s="16">
        <f>98800*(0.6+2.2)/2*0.6*2</f>
        <v>165984</v>
      </c>
    </row>
    <row r="21" spans="1:14" ht="26.25" customHeight="1">
      <c r="A21" s="236"/>
      <c r="B21" s="360"/>
      <c r="C21" s="330"/>
      <c r="D21" s="370"/>
      <c r="E21" s="371"/>
      <c r="F21" s="371"/>
      <c r="G21" s="372"/>
      <c r="H21" s="432"/>
      <c r="I21" s="433"/>
      <c r="J21" s="433"/>
      <c r="K21" s="433"/>
      <c r="L21" s="434"/>
      <c r="M21" s="83"/>
      <c r="N21" s="83"/>
    </row>
    <row r="22" spans="1:14" ht="16.5" thickBot="1">
      <c r="A22" s="109"/>
      <c r="B22" s="110"/>
      <c r="C22" s="111"/>
      <c r="D22" s="111"/>
      <c r="E22" s="112"/>
      <c r="F22" s="112"/>
      <c r="G22" s="113"/>
      <c r="H22" s="111"/>
      <c r="I22" s="112"/>
      <c r="J22" s="112"/>
      <c r="K22" s="112"/>
      <c r="L22" s="113"/>
      <c r="M22" s="110"/>
      <c r="N22" s="110"/>
    </row>
    <row r="23" spans="1:14" ht="16.5" thickBot="1">
      <c r="A23" s="379" t="s">
        <v>191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1"/>
    </row>
    <row r="24" spans="1:14" ht="16.5" customHeight="1" thickTop="1">
      <c r="A24" s="234" t="s">
        <v>19</v>
      </c>
      <c r="B24" s="270" t="s">
        <v>169</v>
      </c>
      <c r="C24" s="270">
        <v>74.4</v>
      </c>
      <c r="D24" s="406" t="s">
        <v>152</v>
      </c>
      <c r="E24" s="407"/>
      <c r="F24" s="407"/>
      <c r="G24" s="408"/>
      <c r="H24" s="129" t="s">
        <v>170</v>
      </c>
      <c r="I24" s="130"/>
      <c r="J24" s="130"/>
      <c r="K24" s="130"/>
      <c r="L24" s="130"/>
      <c r="M24" s="104" t="s">
        <v>23</v>
      </c>
      <c r="N24" s="106">
        <f>74400*0.5*6*0.12</f>
        <v>26784</v>
      </c>
    </row>
    <row r="25" spans="1:14" ht="31.5" customHeight="1">
      <c r="A25" s="235"/>
      <c r="B25" s="291"/>
      <c r="C25" s="291"/>
      <c r="D25" s="409"/>
      <c r="E25" s="410"/>
      <c r="F25" s="410"/>
      <c r="G25" s="411"/>
      <c r="H25" s="282" t="s">
        <v>176</v>
      </c>
      <c r="I25" s="416"/>
      <c r="J25" s="416"/>
      <c r="K25" s="416"/>
      <c r="L25" s="417"/>
      <c r="M25" s="18" t="s">
        <v>155</v>
      </c>
      <c r="N25" s="117">
        <f>74400*6*15/1000*0.5</f>
        <v>3348</v>
      </c>
    </row>
    <row r="26" spans="1:14" ht="42.75" customHeight="1">
      <c r="A26" s="235"/>
      <c r="B26" s="291"/>
      <c r="C26" s="291"/>
      <c r="D26" s="412"/>
      <c r="E26" s="410"/>
      <c r="F26" s="410"/>
      <c r="G26" s="411"/>
      <c r="H26" s="282" t="s">
        <v>171</v>
      </c>
      <c r="I26" s="416"/>
      <c r="J26" s="416"/>
      <c r="K26" s="416"/>
      <c r="L26" s="417"/>
      <c r="M26" s="18" t="s">
        <v>154</v>
      </c>
      <c r="N26" s="117">
        <f>74400*0.5*6.6</f>
        <v>245520</v>
      </c>
    </row>
    <row r="27" spans="1:14" ht="39.75" customHeight="1">
      <c r="A27" s="236"/>
      <c r="B27" s="360"/>
      <c r="C27" s="360"/>
      <c r="D27" s="413"/>
      <c r="E27" s="414"/>
      <c r="F27" s="414"/>
      <c r="G27" s="415"/>
      <c r="H27" s="418" t="s">
        <v>172</v>
      </c>
      <c r="I27" s="419"/>
      <c r="J27" s="419"/>
      <c r="K27" s="419"/>
      <c r="L27" s="419"/>
      <c r="M27" s="19" t="s">
        <v>22</v>
      </c>
      <c r="N27" s="118">
        <f>74400*6</f>
        <v>446400</v>
      </c>
    </row>
    <row r="28" spans="1:15" ht="39.75" customHeight="1" thickBot="1">
      <c r="A28" s="71"/>
      <c r="B28" s="105"/>
      <c r="C28" s="105"/>
      <c r="D28" s="420"/>
      <c r="E28" s="420"/>
      <c r="F28" s="420"/>
      <c r="G28" s="420"/>
      <c r="H28" s="421" t="s">
        <v>173</v>
      </c>
      <c r="I28" s="422"/>
      <c r="J28" s="422"/>
      <c r="K28" s="422"/>
      <c r="L28" s="422"/>
      <c r="M28" s="71" t="s">
        <v>22</v>
      </c>
      <c r="N28" s="118">
        <f>74400*6</f>
        <v>446400</v>
      </c>
      <c r="O28" s="3"/>
    </row>
    <row r="29" spans="1:15" ht="39.75" customHeight="1" hidden="1">
      <c r="A29" s="121"/>
      <c r="B29" s="148"/>
      <c r="C29" s="148"/>
      <c r="D29" s="107"/>
      <c r="E29" s="107"/>
      <c r="F29" s="107"/>
      <c r="G29" s="107"/>
      <c r="H29" s="108"/>
      <c r="I29" s="149"/>
      <c r="J29" s="149"/>
      <c r="K29" s="149"/>
      <c r="L29" s="149"/>
      <c r="M29" s="121"/>
      <c r="N29" s="150"/>
      <c r="O29" s="3"/>
    </row>
    <row r="30" spans="1:15" ht="79.5" customHeight="1" thickBot="1">
      <c r="A30" s="157" t="s">
        <v>20</v>
      </c>
      <c r="B30" s="158" t="s">
        <v>180</v>
      </c>
      <c r="C30" s="158" t="s">
        <v>181</v>
      </c>
      <c r="D30" s="445" t="s">
        <v>188</v>
      </c>
      <c r="E30" s="445"/>
      <c r="F30" s="445"/>
      <c r="G30" s="445"/>
      <c r="H30" s="446" t="s">
        <v>182</v>
      </c>
      <c r="I30" s="446"/>
      <c r="J30" s="446"/>
      <c r="K30" s="446"/>
      <c r="L30" s="446"/>
      <c r="M30" s="157" t="s">
        <v>183</v>
      </c>
      <c r="N30" s="159" t="s">
        <v>184</v>
      </c>
      <c r="O30" s="3"/>
    </row>
    <row r="31" spans="1:15" ht="15.75">
      <c r="A31" s="397" t="s">
        <v>192</v>
      </c>
      <c r="B31" s="398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9"/>
      <c r="O31" s="3"/>
    </row>
    <row r="32" spans="1:15" ht="15.75">
      <c r="A32" s="153"/>
      <c r="B32" s="154"/>
      <c r="C32" s="154"/>
      <c r="D32" s="386" t="s">
        <v>187</v>
      </c>
      <c r="E32" s="387"/>
      <c r="F32" s="387"/>
      <c r="G32" s="388"/>
      <c r="H32" s="436" t="s">
        <v>186</v>
      </c>
      <c r="I32" s="437"/>
      <c r="J32" s="437"/>
      <c r="K32" s="437"/>
      <c r="L32" s="438"/>
      <c r="M32" s="154"/>
      <c r="N32" s="154"/>
      <c r="O32" s="3"/>
    </row>
    <row r="33" spans="1:15" ht="15.75">
      <c r="A33" s="48"/>
      <c r="B33" s="155"/>
      <c r="C33" s="155"/>
      <c r="D33" s="389"/>
      <c r="E33" s="390"/>
      <c r="F33" s="390"/>
      <c r="G33" s="391"/>
      <c r="H33" s="439"/>
      <c r="I33" s="440"/>
      <c r="J33" s="440"/>
      <c r="K33" s="440"/>
      <c r="L33" s="441"/>
      <c r="M33" s="155"/>
      <c r="N33" s="155"/>
      <c r="O33" s="3"/>
    </row>
    <row r="34" spans="1:15" ht="27" customHeight="1">
      <c r="A34" s="48" t="s">
        <v>19</v>
      </c>
      <c r="B34" s="155" t="s">
        <v>185</v>
      </c>
      <c r="C34" s="155">
        <v>19.6</v>
      </c>
      <c r="D34" s="389"/>
      <c r="E34" s="390"/>
      <c r="F34" s="390"/>
      <c r="G34" s="391"/>
      <c r="H34" s="439"/>
      <c r="I34" s="440"/>
      <c r="J34" s="440"/>
      <c r="K34" s="440"/>
      <c r="L34" s="441"/>
      <c r="M34" s="155" t="s">
        <v>43</v>
      </c>
      <c r="N34" s="155">
        <v>19.8</v>
      </c>
      <c r="O34" s="3"/>
    </row>
    <row r="35" spans="1:15" ht="15.75">
      <c r="A35" s="48"/>
      <c r="B35" s="155"/>
      <c r="C35" s="155"/>
      <c r="D35" s="389"/>
      <c r="E35" s="390"/>
      <c r="F35" s="390"/>
      <c r="G35" s="391"/>
      <c r="H35" s="439"/>
      <c r="I35" s="440"/>
      <c r="J35" s="440"/>
      <c r="K35" s="440"/>
      <c r="L35" s="441"/>
      <c r="M35" s="155"/>
      <c r="N35" s="155"/>
      <c r="O35" s="3"/>
    </row>
    <row r="36" spans="1:15" ht="39.75" customHeight="1">
      <c r="A36" s="89"/>
      <c r="B36" s="156"/>
      <c r="C36" s="156"/>
      <c r="D36" s="392"/>
      <c r="E36" s="393"/>
      <c r="F36" s="393"/>
      <c r="G36" s="394"/>
      <c r="H36" s="442"/>
      <c r="I36" s="443"/>
      <c r="J36" s="443"/>
      <c r="K36" s="443"/>
      <c r="L36" s="444"/>
      <c r="M36" s="156"/>
      <c r="N36" s="156"/>
      <c r="O36" s="3"/>
    </row>
    <row r="37" spans="1:15" ht="36" customHeight="1">
      <c r="A37" s="234">
        <v>1</v>
      </c>
      <c r="B37" s="270" t="s">
        <v>177</v>
      </c>
      <c r="C37" s="270">
        <v>74.4</v>
      </c>
      <c r="D37" s="114" t="s">
        <v>161</v>
      </c>
      <c r="E37" s="115"/>
      <c r="F37" s="115"/>
      <c r="G37" s="116"/>
      <c r="H37" s="400" t="s">
        <v>0</v>
      </c>
      <c r="I37" s="401"/>
      <c r="J37" s="401"/>
      <c r="K37" s="401"/>
      <c r="L37" s="402"/>
      <c r="M37" s="145" t="s">
        <v>1</v>
      </c>
      <c r="N37" s="145">
        <v>150</v>
      </c>
      <c r="O37" s="3"/>
    </row>
    <row r="38" spans="1:15" ht="14.25" customHeight="1">
      <c r="A38" s="235"/>
      <c r="B38" s="291"/>
      <c r="C38" s="291"/>
      <c r="D38" s="144" t="s">
        <v>167</v>
      </c>
      <c r="E38" s="25"/>
      <c r="F38" s="25"/>
      <c r="G38" s="62"/>
      <c r="H38" s="320"/>
      <c r="I38" s="321"/>
      <c r="J38" s="321"/>
      <c r="K38" s="321"/>
      <c r="L38" s="322"/>
      <c r="M38" s="146" t="s">
        <v>43</v>
      </c>
      <c r="N38" s="146">
        <v>16.16</v>
      </c>
      <c r="O38" s="3"/>
    </row>
    <row r="39" spans="1:15" ht="15.75" customHeight="1" hidden="1">
      <c r="A39" s="235"/>
      <c r="B39" s="291"/>
      <c r="C39" s="291"/>
      <c r="D39" s="10"/>
      <c r="E39" s="25"/>
      <c r="F39" s="25"/>
      <c r="G39" s="62"/>
      <c r="H39" s="320"/>
      <c r="I39" s="321"/>
      <c r="J39" s="321"/>
      <c r="K39" s="321"/>
      <c r="L39" s="322"/>
      <c r="M39" s="146"/>
      <c r="N39" s="146"/>
      <c r="O39" s="3"/>
    </row>
    <row r="40" spans="1:14" ht="40.5" customHeight="1">
      <c r="A40" s="236"/>
      <c r="B40" s="360"/>
      <c r="C40" s="360"/>
      <c r="D40" t="s">
        <v>168</v>
      </c>
      <c r="E40" s="4"/>
      <c r="F40" s="4"/>
      <c r="G40" s="6"/>
      <c r="H40" s="403"/>
      <c r="I40" s="404"/>
      <c r="J40" s="404"/>
      <c r="K40" s="404"/>
      <c r="L40" s="405"/>
      <c r="M40" s="29" t="s">
        <v>2</v>
      </c>
      <c r="N40" s="34">
        <f>2*2*2.5+1*1.5*4</f>
        <v>16</v>
      </c>
    </row>
    <row r="41" spans="1:14" ht="15.75">
      <c r="A41" s="357" t="s">
        <v>193</v>
      </c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9"/>
    </row>
    <row r="42" spans="1:14" ht="15.75" customHeight="1">
      <c r="A42" s="234" t="s">
        <v>19</v>
      </c>
      <c r="B42" s="395" t="s">
        <v>169</v>
      </c>
      <c r="C42" s="361">
        <v>74.4</v>
      </c>
      <c r="D42" s="386" t="s">
        <v>162</v>
      </c>
      <c r="E42" s="387"/>
      <c r="F42" s="387"/>
      <c r="G42" s="388"/>
      <c r="H42" s="140" t="s">
        <v>166</v>
      </c>
      <c r="I42" s="139"/>
      <c r="J42" s="139"/>
      <c r="K42" s="139"/>
      <c r="L42" s="139"/>
      <c r="M42" s="34" t="s">
        <v>36</v>
      </c>
      <c r="N42" s="34">
        <v>175</v>
      </c>
    </row>
    <row r="43" spans="1:14" ht="15.75" customHeight="1">
      <c r="A43" s="236"/>
      <c r="B43" s="396"/>
      <c r="C43" s="363"/>
      <c r="D43" s="392"/>
      <c r="E43" s="393"/>
      <c r="F43" s="393"/>
      <c r="G43" s="394"/>
      <c r="H43" s="21"/>
      <c r="I43" s="32"/>
      <c r="J43" s="32"/>
      <c r="K43" s="32"/>
      <c r="L43" s="122"/>
      <c r="M43" s="131"/>
      <c r="N43" s="131"/>
    </row>
    <row r="44" spans="1:14" ht="15.75">
      <c r="A44" s="28"/>
      <c r="B44" s="33"/>
      <c r="C44" s="33"/>
      <c r="D44" s="3"/>
      <c r="E44" s="3"/>
      <c r="F44" s="3"/>
      <c r="G44" s="3"/>
      <c r="H44" s="28"/>
      <c r="I44" s="28"/>
      <c r="J44" s="28"/>
      <c r="K44" s="28"/>
      <c r="L44" s="28"/>
      <c r="M44" s="3"/>
      <c r="N44" s="123"/>
    </row>
    <row r="47" spans="3:12" ht="15.75">
      <c r="C47" s="12" t="s">
        <v>195</v>
      </c>
      <c r="D47" s="12"/>
      <c r="E47" s="12"/>
      <c r="F47" s="12"/>
      <c r="G47" s="12"/>
      <c r="H47" s="12"/>
      <c r="I47" s="12"/>
      <c r="J47" s="12"/>
      <c r="K47" s="12" t="s">
        <v>194</v>
      </c>
      <c r="L47" s="12"/>
    </row>
    <row r="48" spans="4:5" ht="15.75">
      <c r="D48" s="103"/>
      <c r="E48" s="103"/>
    </row>
    <row r="71" spans="2:14" ht="15.75">
      <c r="B71" s="14" t="s">
        <v>145</v>
      </c>
      <c r="C71" s="14"/>
      <c r="D71" s="14"/>
      <c r="E71" s="13"/>
      <c r="F71" s="13"/>
      <c r="G71" s="13"/>
      <c r="H71" s="13"/>
      <c r="I71" s="7"/>
      <c r="J71" s="7"/>
      <c r="K71" s="7"/>
      <c r="L71" s="7"/>
      <c r="M71" s="12" t="s">
        <v>31</v>
      </c>
      <c r="N71" s="12"/>
    </row>
    <row r="72" spans="2:14" ht="15.75">
      <c r="B72" s="12" t="s">
        <v>140</v>
      </c>
      <c r="C72" s="7"/>
      <c r="D72" s="12"/>
      <c r="E72" s="12"/>
      <c r="F72" s="7"/>
      <c r="G72" s="7"/>
      <c r="H72" s="7"/>
      <c r="I72" s="7"/>
      <c r="J72" s="7"/>
      <c r="K72" s="7"/>
      <c r="L72" s="7"/>
      <c r="M72" s="7"/>
      <c r="N72" s="7"/>
    </row>
    <row r="73" spans="2:14" ht="15.75">
      <c r="B73" s="12" t="s">
        <v>141</v>
      </c>
      <c r="C73" s="12"/>
      <c r="D73" s="12"/>
      <c r="E73" s="12"/>
      <c r="F73" s="7"/>
      <c r="G73" s="7"/>
      <c r="H73" s="7"/>
      <c r="I73" s="7"/>
      <c r="J73" s="7"/>
      <c r="K73" s="7"/>
      <c r="L73" s="7"/>
      <c r="M73" s="7"/>
      <c r="N73" s="7"/>
    </row>
  </sheetData>
  <sheetProtection/>
  <mergeCells count="39">
    <mergeCell ref="D15:G17"/>
    <mergeCell ref="H15:L17"/>
    <mergeCell ref="D32:G36"/>
    <mergeCell ref="H32:L36"/>
    <mergeCell ref="D30:G30"/>
    <mergeCell ref="H30:L30"/>
    <mergeCell ref="H25:L25"/>
    <mergeCell ref="H26:L26"/>
    <mergeCell ref="H28:L28"/>
    <mergeCell ref="C37:C40"/>
    <mergeCell ref="A18:N18"/>
    <mergeCell ref="A23:N23"/>
    <mergeCell ref="C10:C11"/>
    <mergeCell ref="B24:B27"/>
    <mergeCell ref="C24:C27"/>
    <mergeCell ref="A24:A27"/>
    <mergeCell ref="H19:L21"/>
    <mergeCell ref="A12:N12"/>
    <mergeCell ref="B37:B40"/>
    <mergeCell ref="B42:B43"/>
    <mergeCell ref="C42:C43"/>
    <mergeCell ref="D42:G43"/>
    <mergeCell ref="A41:N41"/>
    <mergeCell ref="A42:A43"/>
    <mergeCell ref="B15:B17"/>
    <mergeCell ref="B19:B21"/>
    <mergeCell ref="C19:C21"/>
    <mergeCell ref="D19:G21"/>
    <mergeCell ref="H27:L27"/>
    <mergeCell ref="A1:N1"/>
    <mergeCell ref="A2:N2"/>
    <mergeCell ref="A31:N31"/>
    <mergeCell ref="A37:A40"/>
    <mergeCell ref="H37:L40"/>
    <mergeCell ref="A3:N3"/>
    <mergeCell ref="D24:G27"/>
    <mergeCell ref="C15:C17"/>
    <mergeCell ref="D28:G28"/>
    <mergeCell ref="A19:A21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616"/>
  <dimension ref="A2:T44"/>
  <sheetViews>
    <sheetView zoomScale="75" zoomScaleNormal="75" zoomScalePageLayoutView="0" workbookViewId="0" topLeftCell="A10">
      <selection activeCell="Q25" sqref="Q25"/>
    </sheetView>
  </sheetViews>
  <sheetFormatPr defaultColWidth="9.00390625" defaultRowHeight="12.75"/>
  <cols>
    <col min="1" max="1" width="5.25390625" style="0" customWidth="1"/>
    <col min="2" max="3" width="13.25390625" style="0" customWidth="1"/>
    <col min="7" max="7" width="15.25390625" style="0" customWidth="1"/>
    <col min="12" max="12" width="12.00390625" style="0" customWidth="1"/>
    <col min="14" max="14" width="12.625" style="0" customWidth="1"/>
  </cols>
  <sheetData>
    <row r="1" ht="6" customHeight="1"/>
    <row r="2" spans="1:11" ht="18">
      <c r="A2" s="12"/>
      <c r="B2" s="12"/>
      <c r="C2" s="12"/>
      <c r="D2" s="12"/>
      <c r="E2" s="12"/>
      <c r="F2" s="12"/>
      <c r="G2" s="12"/>
      <c r="H2" s="12"/>
      <c r="J2" s="124" t="s">
        <v>44</v>
      </c>
      <c r="K2" s="124"/>
    </row>
    <row r="3" spans="1:20" ht="1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7"/>
      <c r="O3" s="12"/>
      <c r="P3" s="12"/>
      <c r="Q3" s="12"/>
      <c r="R3" s="12"/>
      <c r="S3" s="12"/>
      <c r="T3" s="17"/>
    </row>
    <row r="4" spans="1:14" ht="15.75">
      <c r="A4" s="12"/>
      <c r="B4" s="103"/>
      <c r="C4" s="103"/>
      <c r="D4" s="12"/>
      <c r="E4" s="12"/>
      <c r="F4" s="12"/>
      <c r="G4" s="12"/>
      <c r="H4" s="12"/>
      <c r="I4" s="103"/>
      <c r="J4" s="447" t="s">
        <v>343</v>
      </c>
      <c r="K4" s="447"/>
      <c r="L4" s="447"/>
      <c r="M4" s="447"/>
      <c r="N4" s="12"/>
    </row>
    <row r="5" spans="1:14" ht="15.75">
      <c r="A5" s="12"/>
      <c r="B5" s="12"/>
      <c r="C5" s="12"/>
      <c r="D5" s="12"/>
      <c r="E5" s="12"/>
      <c r="F5" s="12"/>
      <c r="G5" s="12"/>
      <c r="H5" s="12"/>
      <c r="I5" s="12"/>
      <c r="J5" s="447" t="s">
        <v>331</v>
      </c>
      <c r="K5" s="447"/>
      <c r="L5" s="447"/>
      <c r="M5" s="447"/>
      <c r="N5" s="17"/>
    </row>
    <row r="6" spans="1:14" ht="15.75">
      <c r="A6" s="12"/>
      <c r="B6" s="12"/>
      <c r="C6" s="12"/>
      <c r="D6" s="12"/>
      <c r="E6" s="12"/>
      <c r="F6" s="12"/>
      <c r="G6" s="12"/>
      <c r="H6" s="12"/>
      <c r="J6" s="12" t="s">
        <v>124</v>
      </c>
      <c r="K6" s="12"/>
      <c r="L6" s="448" t="s">
        <v>344</v>
      </c>
      <c r="M6" s="448"/>
      <c r="N6" s="12"/>
    </row>
    <row r="7" spans="1:14" ht="15.75">
      <c r="A7" s="12"/>
      <c r="B7" s="12"/>
      <c r="C7" s="12"/>
      <c r="D7" s="12"/>
      <c r="E7" s="12"/>
      <c r="F7" s="12"/>
      <c r="G7" s="12"/>
      <c r="H7" s="12"/>
      <c r="K7" s="12" t="s">
        <v>330</v>
      </c>
      <c r="L7" s="12"/>
      <c r="M7" s="12"/>
      <c r="N7" s="12"/>
    </row>
    <row r="8" spans="1:14" ht="20.25">
      <c r="A8" s="373" t="s">
        <v>18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</row>
    <row r="9" spans="1:15" ht="30" customHeight="1">
      <c r="A9" s="449" t="s">
        <v>341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</row>
    <row r="10" spans="1:14" ht="15">
      <c r="A10" s="375" t="s">
        <v>340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</row>
    <row r="11" spans="1:14" ht="15">
      <c r="A11" s="375" t="s">
        <v>342</v>
      </c>
      <c r="B11" s="375"/>
      <c r="C11" s="375"/>
      <c r="D11" s="375"/>
      <c r="E11" s="375"/>
      <c r="F11" s="375"/>
      <c r="G11" s="375"/>
      <c r="H11" s="127"/>
      <c r="I11" s="127"/>
      <c r="J11" s="127"/>
      <c r="K11" s="127"/>
      <c r="L11" s="127"/>
      <c r="M11" s="127"/>
      <c r="N11" s="127"/>
    </row>
    <row r="12" spans="1:14" ht="14.25">
      <c r="A12" s="126" t="s">
        <v>332</v>
      </c>
      <c r="B12" s="126"/>
      <c r="C12" s="126"/>
      <c r="D12" s="126"/>
      <c r="E12" s="126"/>
      <c r="F12" s="126"/>
      <c r="H12" s="125"/>
      <c r="I12" s="125"/>
      <c r="J12" s="125"/>
      <c r="K12" s="125"/>
      <c r="L12" s="125"/>
      <c r="M12" s="125"/>
      <c r="N12" s="125"/>
    </row>
    <row r="13" spans="1:14" ht="15">
      <c r="A13" s="127" t="s">
        <v>339</v>
      </c>
      <c r="B13" s="127"/>
      <c r="C13" s="127"/>
      <c r="D13" s="127"/>
      <c r="E13" s="127"/>
      <c r="F13" s="127"/>
      <c r="G13" s="127"/>
      <c r="H13" s="125"/>
      <c r="I13" s="125"/>
      <c r="J13" s="125"/>
      <c r="K13" s="125"/>
      <c r="L13" s="125"/>
      <c r="M13" s="125"/>
      <c r="N13" s="125"/>
    </row>
    <row r="14" spans="1:14" ht="15">
      <c r="A14" s="127" t="s">
        <v>130</v>
      </c>
      <c r="B14" s="127"/>
      <c r="C14" s="127"/>
      <c r="D14" s="127"/>
      <c r="E14" s="127"/>
      <c r="F14" s="127"/>
      <c r="G14" s="127"/>
      <c r="H14" s="125"/>
      <c r="I14" s="125"/>
      <c r="J14" s="125"/>
      <c r="K14" s="125"/>
      <c r="L14" s="125"/>
      <c r="M14" s="125"/>
      <c r="N14" s="125"/>
    </row>
    <row r="15" spans="1:14" ht="15">
      <c r="A15" s="127" t="s">
        <v>337</v>
      </c>
      <c r="B15" s="127"/>
      <c r="C15" s="127"/>
      <c r="D15" s="127"/>
      <c r="E15" s="127"/>
      <c r="F15" s="127"/>
      <c r="G15" s="127"/>
      <c r="H15" s="125"/>
      <c r="I15" s="125"/>
      <c r="J15" s="125"/>
      <c r="K15" s="125"/>
      <c r="L15" s="125"/>
      <c r="M15" s="125"/>
      <c r="N15" s="125"/>
    </row>
    <row r="16" spans="1:14" ht="13.5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.75">
      <c r="A17" s="36" t="s">
        <v>15</v>
      </c>
      <c r="B17" s="37" t="s">
        <v>134</v>
      </c>
      <c r="C17" s="382" t="s">
        <v>136</v>
      </c>
      <c r="D17" s="38" t="s">
        <v>7</v>
      </c>
      <c r="E17" s="39"/>
      <c r="F17" s="39"/>
      <c r="G17" s="40"/>
      <c r="H17" s="38" t="s">
        <v>9</v>
      </c>
      <c r="I17" s="39"/>
      <c r="J17" s="39"/>
      <c r="K17" s="39"/>
      <c r="L17" s="40"/>
      <c r="M17" s="37" t="s">
        <v>11</v>
      </c>
      <c r="N17" s="37" t="s">
        <v>13</v>
      </c>
    </row>
    <row r="18" spans="1:14" ht="15.75">
      <c r="A18" s="41" t="s">
        <v>16</v>
      </c>
      <c r="B18" s="42" t="s">
        <v>135</v>
      </c>
      <c r="C18" s="383"/>
      <c r="D18" s="43" t="s">
        <v>8</v>
      </c>
      <c r="E18" s="25"/>
      <c r="F18" s="25"/>
      <c r="G18" s="44"/>
      <c r="H18" s="43" t="s">
        <v>10</v>
      </c>
      <c r="I18" s="25"/>
      <c r="J18" s="25"/>
      <c r="K18" s="25"/>
      <c r="L18" s="44"/>
      <c r="M18" s="42" t="s">
        <v>12</v>
      </c>
      <c r="N18" s="42" t="s">
        <v>14</v>
      </c>
    </row>
    <row r="19" spans="1:14" ht="15.75">
      <c r="A19" s="450" t="s">
        <v>131</v>
      </c>
      <c r="B19" s="451"/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2"/>
    </row>
    <row r="20" spans="1:14" ht="26.25" customHeight="1">
      <c r="A20" s="234" t="s">
        <v>19</v>
      </c>
      <c r="B20" s="270" t="s">
        <v>165</v>
      </c>
      <c r="C20" s="453">
        <v>1</v>
      </c>
      <c r="D20" s="364" t="s">
        <v>333</v>
      </c>
      <c r="E20" s="365"/>
      <c r="F20" s="365"/>
      <c r="G20" s="366"/>
      <c r="H20" s="364" t="s">
        <v>334</v>
      </c>
      <c r="I20" s="365"/>
      <c r="J20" s="365"/>
      <c r="K20" s="365"/>
      <c r="L20" s="366"/>
      <c r="M20" s="16"/>
      <c r="N20" s="16"/>
    </row>
    <row r="21" spans="1:14" ht="26.25" customHeight="1">
      <c r="A21" s="235"/>
      <c r="B21" s="291"/>
      <c r="C21" s="454"/>
      <c r="D21" s="367"/>
      <c r="E21" s="368"/>
      <c r="F21" s="368"/>
      <c r="G21" s="369"/>
      <c r="H21" s="367"/>
      <c r="I21" s="368"/>
      <c r="J21" s="368"/>
      <c r="K21" s="368"/>
      <c r="L21" s="369"/>
      <c r="M21" s="16"/>
      <c r="N21" s="142"/>
    </row>
    <row r="22" spans="1:14" ht="26.25" customHeight="1">
      <c r="A22" s="236"/>
      <c r="B22" s="360"/>
      <c r="C22" s="455"/>
      <c r="D22" s="370"/>
      <c r="E22" s="371"/>
      <c r="F22" s="371"/>
      <c r="G22" s="372"/>
      <c r="H22" s="370"/>
      <c r="I22" s="371"/>
      <c r="J22" s="371"/>
      <c r="K22" s="371"/>
      <c r="L22" s="372"/>
      <c r="M22" s="83"/>
      <c r="N22" s="137"/>
    </row>
    <row r="23" spans="1:14" ht="16.5" thickBot="1">
      <c r="A23" s="109"/>
      <c r="B23" s="110"/>
      <c r="C23" s="111"/>
      <c r="D23" s="111"/>
      <c r="E23" s="112"/>
      <c r="F23" s="112"/>
      <c r="G23" s="113"/>
      <c r="H23" s="111"/>
      <c r="I23" s="112"/>
      <c r="J23" s="112"/>
      <c r="K23" s="112"/>
      <c r="L23" s="113"/>
      <c r="M23" s="110"/>
      <c r="N23" s="110"/>
    </row>
    <row r="24" spans="1:18" ht="15.75">
      <c r="A24" s="379" t="s">
        <v>132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1"/>
      <c r="R24" s="143"/>
    </row>
    <row r="25" spans="1:14" ht="33.75" customHeight="1">
      <c r="A25" s="234" t="s">
        <v>19</v>
      </c>
      <c r="B25" s="270" t="s">
        <v>165</v>
      </c>
      <c r="C25" s="270" t="s">
        <v>338</v>
      </c>
      <c r="D25" s="458" t="s">
        <v>335</v>
      </c>
      <c r="E25" s="459"/>
      <c r="F25" s="459"/>
      <c r="G25" s="459"/>
      <c r="H25" s="296" t="s">
        <v>336</v>
      </c>
      <c r="I25" s="333"/>
      <c r="J25" s="333"/>
      <c r="K25" s="333"/>
      <c r="L25" s="334"/>
      <c r="M25" s="34" t="s">
        <v>23</v>
      </c>
      <c r="N25" s="233" t="s">
        <v>350</v>
      </c>
    </row>
    <row r="26" spans="1:14" ht="31.5" customHeight="1">
      <c r="A26" s="235"/>
      <c r="B26" s="291"/>
      <c r="C26" s="291"/>
      <c r="D26" s="460"/>
      <c r="E26" s="306"/>
      <c r="F26" s="306"/>
      <c r="G26" s="306"/>
      <c r="H26" s="456"/>
      <c r="I26" s="457"/>
      <c r="J26" s="457"/>
      <c r="K26" s="457"/>
      <c r="L26" s="337"/>
      <c r="M26" s="138"/>
      <c r="N26" s="141"/>
    </row>
    <row r="27" spans="1:14" ht="2.25" customHeight="1">
      <c r="A27" s="235"/>
      <c r="B27" s="291"/>
      <c r="C27" s="291"/>
      <c r="D27" s="306"/>
      <c r="E27" s="306"/>
      <c r="F27" s="306"/>
      <c r="G27" s="306"/>
      <c r="H27" s="282"/>
      <c r="I27" s="416"/>
      <c r="J27" s="416"/>
      <c r="K27" s="416"/>
      <c r="L27" s="417"/>
      <c r="M27" s="18"/>
      <c r="N27" s="117"/>
    </row>
    <row r="28" spans="1:14" ht="7.5" customHeight="1" hidden="1">
      <c r="A28" s="236"/>
      <c r="B28" s="360"/>
      <c r="C28" s="360"/>
      <c r="D28" s="307"/>
      <c r="E28" s="307"/>
      <c r="F28" s="307"/>
      <c r="G28" s="307"/>
      <c r="H28" s="418"/>
      <c r="I28" s="419"/>
      <c r="J28" s="419"/>
      <c r="K28" s="419"/>
      <c r="L28" s="419"/>
      <c r="M28" s="19"/>
      <c r="N28" s="118"/>
    </row>
    <row r="29" spans="1:15" ht="39.75" customHeight="1">
      <c r="A29" s="71"/>
      <c r="B29" s="105"/>
      <c r="C29" s="105"/>
      <c r="D29" s="420"/>
      <c r="E29" s="420"/>
      <c r="F29" s="420"/>
      <c r="G29" s="420"/>
      <c r="H29" s="421"/>
      <c r="I29" s="422"/>
      <c r="J29" s="422"/>
      <c r="K29" s="422"/>
      <c r="L29" s="422"/>
      <c r="M29" s="71"/>
      <c r="N29" s="128"/>
      <c r="O29" s="3"/>
    </row>
    <row r="30" spans="1:15" ht="39.75" customHeight="1" hidden="1">
      <c r="A30" s="81"/>
      <c r="B30" s="132"/>
      <c r="C30" s="132"/>
      <c r="D30" s="133"/>
      <c r="E30" s="133"/>
      <c r="F30" s="133"/>
      <c r="G30" s="133"/>
      <c r="H30" s="134"/>
      <c r="I30" s="135"/>
      <c r="J30" s="135"/>
      <c r="K30" s="135"/>
      <c r="L30" s="135"/>
      <c r="M30" s="81"/>
      <c r="N30" s="136"/>
      <c r="O30" s="3"/>
    </row>
    <row r="31" spans="1:15" ht="16.5" customHeight="1">
      <c r="A31" s="121"/>
      <c r="B31" s="148"/>
      <c r="C31" s="148"/>
      <c r="D31" s="107"/>
      <c r="E31" s="107"/>
      <c r="F31" s="107"/>
      <c r="G31" s="107"/>
      <c r="H31" s="108"/>
      <c r="I31" s="149"/>
      <c r="J31" s="149"/>
      <c r="K31" s="149"/>
      <c r="L31" s="149"/>
      <c r="M31" s="121"/>
      <c r="N31" s="150"/>
      <c r="O31" s="3"/>
    </row>
    <row r="32" spans="2:14" ht="3" customHeight="1">
      <c r="B32" s="14"/>
      <c r="C32" s="14"/>
      <c r="D32" s="14"/>
      <c r="E32" s="13"/>
      <c r="F32" s="13"/>
      <c r="G32" s="13"/>
      <c r="H32" s="13"/>
      <c r="I32" s="7"/>
      <c r="J32" s="7"/>
      <c r="K32" s="7"/>
      <c r="L32" s="7"/>
      <c r="M32" s="12"/>
      <c r="N32" s="12"/>
    </row>
    <row r="33" spans="2:14" ht="15.75" hidden="1">
      <c r="B33" s="12"/>
      <c r="C33" s="7"/>
      <c r="D33" s="12"/>
      <c r="E33" s="12"/>
      <c r="F33" s="7"/>
      <c r="G33" s="7"/>
      <c r="H33" s="7"/>
      <c r="I33" s="7"/>
      <c r="J33" s="7"/>
      <c r="K33" s="7"/>
      <c r="L33" s="7"/>
      <c r="M33" s="7"/>
      <c r="N33" s="7"/>
    </row>
    <row r="34" spans="2:14" ht="15.75" hidden="1">
      <c r="B34" s="12"/>
      <c r="C34" s="12"/>
      <c r="D34" s="12"/>
      <c r="E34" s="12"/>
      <c r="F34" s="7"/>
      <c r="G34" s="7"/>
      <c r="H34" s="7"/>
      <c r="I34" s="7"/>
      <c r="J34" s="7"/>
      <c r="K34" s="7"/>
      <c r="L34" s="7"/>
      <c r="M34" s="7"/>
      <c r="N34" s="7"/>
    </row>
    <row r="35" spans="4:5" ht="15.75" hidden="1">
      <c r="D35" s="103"/>
      <c r="E35" s="103"/>
    </row>
    <row r="36" ht="12.75" hidden="1"/>
    <row r="37" ht="12.75" hidden="1"/>
    <row r="38" ht="12.75" hidden="1"/>
    <row r="39" ht="12.75" hidden="1"/>
    <row r="40" ht="12.75" hidden="1"/>
    <row r="42" ht="12.75">
      <c r="E42" t="s">
        <v>65</v>
      </c>
    </row>
    <row r="44" ht="12.75">
      <c r="D44" s="143"/>
    </row>
  </sheetData>
  <sheetProtection/>
  <mergeCells count="25">
    <mergeCell ref="B25:B28"/>
    <mergeCell ref="C25:C28"/>
    <mergeCell ref="A25:A28"/>
    <mergeCell ref="H20:L22"/>
    <mergeCell ref="A20:A22"/>
    <mergeCell ref="H26:L26"/>
    <mergeCell ref="D25:G28"/>
    <mergeCell ref="H28:L28"/>
    <mergeCell ref="A19:N19"/>
    <mergeCell ref="C17:C18"/>
    <mergeCell ref="D29:G29"/>
    <mergeCell ref="H29:L29"/>
    <mergeCell ref="H25:L25"/>
    <mergeCell ref="H27:L27"/>
    <mergeCell ref="B20:B22"/>
    <mergeCell ref="C20:C22"/>
    <mergeCell ref="D20:G22"/>
    <mergeCell ref="A24:N24"/>
    <mergeCell ref="A11:G11"/>
    <mergeCell ref="J4:M4"/>
    <mergeCell ref="J5:M5"/>
    <mergeCell ref="L6:M6"/>
    <mergeCell ref="A9:O9"/>
    <mergeCell ref="A8:N8"/>
    <mergeCell ref="A10:N10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20"/>
  <dimension ref="A2:T44"/>
  <sheetViews>
    <sheetView tabSelected="1" zoomScale="75" zoomScaleNormal="75" zoomScalePageLayoutView="0" workbookViewId="0" topLeftCell="A1">
      <selection activeCell="A9" sqref="A9:O9"/>
    </sheetView>
  </sheetViews>
  <sheetFormatPr defaultColWidth="9.00390625" defaultRowHeight="12.75"/>
  <cols>
    <col min="1" max="1" width="5.25390625" style="0" customWidth="1"/>
    <col min="2" max="3" width="13.25390625" style="0" customWidth="1"/>
    <col min="7" max="7" width="15.25390625" style="0" customWidth="1"/>
    <col min="12" max="12" width="12.00390625" style="0" customWidth="1"/>
    <col min="14" max="14" width="12.625" style="0" customWidth="1"/>
  </cols>
  <sheetData>
    <row r="1" ht="6" customHeight="1"/>
    <row r="2" spans="1:11" ht="18">
      <c r="A2" s="12"/>
      <c r="B2" s="12"/>
      <c r="C2" s="12"/>
      <c r="D2" s="12"/>
      <c r="E2" s="12"/>
      <c r="F2" s="12"/>
      <c r="G2" s="12"/>
      <c r="H2" s="12"/>
      <c r="J2" s="124" t="s">
        <v>44</v>
      </c>
      <c r="K2" s="124"/>
    </row>
    <row r="3" spans="1:20" ht="1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7"/>
      <c r="O3" s="12"/>
      <c r="P3" s="12"/>
      <c r="Q3" s="12"/>
      <c r="R3" s="12"/>
      <c r="S3" s="12"/>
      <c r="T3" s="17"/>
    </row>
    <row r="4" spans="1:14" ht="15.75">
      <c r="A4" s="12"/>
      <c r="B4" s="103"/>
      <c r="C4" s="103"/>
      <c r="D4" s="12"/>
      <c r="E4" s="12"/>
      <c r="F4" s="12"/>
      <c r="G4" s="12"/>
      <c r="H4" s="12"/>
      <c r="I4" s="103"/>
      <c r="J4" s="447" t="s">
        <v>353</v>
      </c>
      <c r="K4" s="447"/>
      <c r="L4" s="447"/>
      <c r="M4" s="447"/>
      <c r="N4" s="12"/>
    </row>
    <row r="5" spans="1:14" ht="15.75">
      <c r="A5" s="12"/>
      <c r="B5" s="12"/>
      <c r="C5" s="12"/>
      <c r="D5" s="12"/>
      <c r="E5" s="12"/>
      <c r="F5" s="12"/>
      <c r="G5" s="12"/>
      <c r="H5" s="12"/>
      <c r="I5" s="12"/>
      <c r="J5" s="447" t="s">
        <v>331</v>
      </c>
      <c r="K5" s="447"/>
      <c r="L5" s="447"/>
      <c r="M5" s="447"/>
      <c r="N5" s="17"/>
    </row>
    <row r="6" spans="1:14" ht="15.75">
      <c r="A6" s="12"/>
      <c r="B6" s="12"/>
      <c r="C6" s="12"/>
      <c r="D6" s="12"/>
      <c r="E6" s="12"/>
      <c r="F6" s="12"/>
      <c r="G6" s="12"/>
      <c r="H6" s="12"/>
      <c r="J6" s="12" t="s">
        <v>124</v>
      </c>
      <c r="K6" s="12"/>
      <c r="L6" s="448" t="s">
        <v>354</v>
      </c>
      <c r="M6" s="448"/>
      <c r="N6" s="12"/>
    </row>
    <row r="7" spans="1:14" ht="15.75">
      <c r="A7" s="12"/>
      <c r="B7" s="12"/>
      <c r="C7" s="12"/>
      <c r="D7" s="12"/>
      <c r="E7" s="12"/>
      <c r="F7" s="12"/>
      <c r="G7" s="12"/>
      <c r="H7" s="12"/>
      <c r="K7" s="12" t="s">
        <v>355</v>
      </c>
      <c r="L7" s="12"/>
      <c r="M7" s="12"/>
      <c r="N7" s="12"/>
    </row>
    <row r="8" spans="1:14" ht="20.25">
      <c r="A8" s="373" t="s">
        <v>18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</row>
    <row r="9" spans="1:15" ht="30" customHeight="1">
      <c r="A9" s="449" t="s">
        <v>352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</row>
    <row r="10" spans="1:14" ht="15">
      <c r="A10" s="375" t="s">
        <v>345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</row>
    <row r="11" spans="1:14" ht="15">
      <c r="A11" s="375" t="s">
        <v>342</v>
      </c>
      <c r="B11" s="375"/>
      <c r="C11" s="375"/>
      <c r="D11" s="375"/>
      <c r="E11" s="375"/>
      <c r="F11" s="375"/>
      <c r="G11" s="375"/>
      <c r="H11" s="127"/>
      <c r="I11" s="127"/>
      <c r="J11" s="127"/>
      <c r="K11" s="127"/>
      <c r="L11" s="127"/>
      <c r="M11" s="127"/>
      <c r="N11" s="127"/>
    </row>
    <row r="12" spans="1:14" ht="14.25">
      <c r="A12" s="126" t="s">
        <v>347</v>
      </c>
      <c r="B12" s="126"/>
      <c r="C12" s="126"/>
      <c r="D12" s="126"/>
      <c r="E12" s="126"/>
      <c r="F12" s="126"/>
      <c r="H12" s="125"/>
      <c r="I12" s="125"/>
      <c r="J12" s="125"/>
      <c r="K12" s="125"/>
      <c r="L12" s="125"/>
      <c r="M12" s="125"/>
      <c r="N12" s="125"/>
    </row>
    <row r="13" spans="1:14" ht="15">
      <c r="A13" s="127" t="s">
        <v>346</v>
      </c>
      <c r="B13" s="127"/>
      <c r="C13" s="127"/>
      <c r="D13" s="127"/>
      <c r="E13" s="127"/>
      <c r="F13" s="127"/>
      <c r="G13" s="127"/>
      <c r="H13" s="125"/>
      <c r="I13" s="125"/>
      <c r="J13" s="125"/>
      <c r="K13" s="125"/>
      <c r="L13" s="125"/>
      <c r="M13" s="125"/>
      <c r="N13" s="125"/>
    </row>
    <row r="14" spans="1:14" ht="15">
      <c r="A14" s="127" t="s">
        <v>130</v>
      </c>
      <c r="B14" s="127"/>
      <c r="C14" s="127"/>
      <c r="D14" s="127"/>
      <c r="E14" s="127"/>
      <c r="F14" s="127"/>
      <c r="G14" s="127"/>
      <c r="H14" s="125"/>
      <c r="I14" s="125"/>
      <c r="J14" s="125"/>
      <c r="K14" s="125"/>
      <c r="L14" s="125"/>
      <c r="M14" s="125"/>
      <c r="N14" s="125"/>
    </row>
    <row r="15" spans="1:14" ht="15">
      <c r="A15" s="127" t="s">
        <v>337</v>
      </c>
      <c r="B15" s="127"/>
      <c r="C15" s="127"/>
      <c r="D15" s="127"/>
      <c r="E15" s="127"/>
      <c r="F15" s="127"/>
      <c r="G15" s="127"/>
      <c r="H15" s="125"/>
      <c r="I15" s="125"/>
      <c r="J15" s="125"/>
      <c r="K15" s="125"/>
      <c r="L15" s="125"/>
      <c r="M15" s="125"/>
      <c r="N15" s="125"/>
    </row>
    <row r="16" spans="1:14" ht="13.5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.75">
      <c r="A17" s="36" t="s">
        <v>15</v>
      </c>
      <c r="B17" s="37" t="s">
        <v>134</v>
      </c>
      <c r="C17" s="382" t="s">
        <v>136</v>
      </c>
      <c r="D17" s="38" t="s">
        <v>7</v>
      </c>
      <c r="E17" s="39"/>
      <c r="F17" s="39"/>
      <c r="G17" s="40"/>
      <c r="H17" s="38" t="s">
        <v>9</v>
      </c>
      <c r="I17" s="39"/>
      <c r="J17" s="39"/>
      <c r="K17" s="39"/>
      <c r="L17" s="40"/>
      <c r="M17" s="37" t="s">
        <v>11</v>
      </c>
      <c r="N17" s="37" t="s">
        <v>13</v>
      </c>
    </row>
    <row r="18" spans="1:14" ht="15.75">
      <c r="A18" s="41" t="s">
        <v>16</v>
      </c>
      <c r="B18" s="42" t="s">
        <v>135</v>
      </c>
      <c r="C18" s="383"/>
      <c r="D18" s="43" t="s">
        <v>8</v>
      </c>
      <c r="E18" s="25"/>
      <c r="F18" s="25"/>
      <c r="G18" s="44"/>
      <c r="H18" s="43" t="s">
        <v>10</v>
      </c>
      <c r="I18" s="25"/>
      <c r="J18" s="25"/>
      <c r="K18" s="25"/>
      <c r="L18" s="44"/>
      <c r="M18" s="42" t="s">
        <v>12</v>
      </c>
      <c r="N18" s="42" t="s">
        <v>14</v>
      </c>
    </row>
    <row r="19" spans="1:14" ht="15.75">
      <c r="A19" s="450" t="s">
        <v>131</v>
      </c>
      <c r="B19" s="451"/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2"/>
    </row>
    <row r="20" spans="1:14" ht="26.25" customHeight="1">
      <c r="A20" s="234" t="s">
        <v>19</v>
      </c>
      <c r="B20" s="270" t="s">
        <v>165</v>
      </c>
      <c r="C20" s="361">
        <v>0.2</v>
      </c>
      <c r="D20" s="364" t="s">
        <v>333</v>
      </c>
      <c r="E20" s="365"/>
      <c r="F20" s="365"/>
      <c r="G20" s="366"/>
      <c r="H20" s="364" t="s">
        <v>334</v>
      </c>
      <c r="I20" s="365"/>
      <c r="J20" s="365"/>
      <c r="K20" s="365"/>
      <c r="L20" s="366"/>
      <c r="M20" s="16"/>
      <c r="N20" s="16"/>
    </row>
    <row r="21" spans="1:14" ht="26.25" customHeight="1">
      <c r="A21" s="235"/>
      <c r="B21" s="291"/>
      <c r="C21" s="362"/>
      <c r="D21" s="367"/>
      <c r="E21" s="368"/>
      <c r="F21" s="368"/>
      <c r="G21" s="369"/>
      <c r="H21" s="367"/>
      <c r="I21" s="368"/>
      <c r="J21" s="368"/>
      <c r="K21" s="368"/>
      <c r="L21" s="369"/>
      <c r="M21" s="16"/>
      <c r="N21" s="142"/>
    </row>
    <row r="22" spans="1:14" ht="26.25" customHeight="1">
      <c r="A22" s="236"/>
      <c r="B22" s="360"/>
      <c r="C22" s="363"/>
      <c r="D22" s="370"/>
      <c r="E22" s="371"/>
      <c r="F22" s="371"/>
      <c r="G22" s="372"/>
      <c r="H22" s="370"/>
      <c r="I22" s="371"/>
      <c r="J22" s="371"/>
      <c r="K22" s="371"/>
      <c r="L22" s="372"/>
      <c r="M22" s="83"/>
      <c r="N22" s="137"/>
    </row>
    <row r="23" spans="1:14" ht="16.5" thickBot="1">
      <c r="A23" s="109"/>
      <c r="B23" s="110"/>
      <c r="C23" s="111"/>
      <c r="D23" s="111"/>
      <c r="E23" s="112"/>
      <c r="F23" s="112"/>
      <c r="G23" s="113"/>
      <c r="H23" s="111"/>
      <c r="I23" s="112"/>
      <c r="J23" s="112"/>
      <c r="K23" s="112"/>
      <c r="L23" s="113"/>
      <c r="M23" s="110"/>
      <c r="N23" s="110"/>
    </row>
    <row r="24" spans="1:18" ht="15.75">
      <c r="A24" s="379" t="s">
        <v>132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1"/>
      <c r="R24" s="143"/>
    </row>
    <row r="25" spans="1:14" ht="33.75" customHeight="1">
      <c r="A25" s="234" t="s">
        <v>19</v>
      </c>
      <c r="B25" s="270" t="s">
        <v>165</v>
      </c>
      <c r="C25" s="270" t="s">
        <v>348</v>
      </c>
      <c r="D25" s="458" t="s">
        <v>349</v>
      </c>
      <c r="E25" s="459"/>
      <c r="F25" s="459"/>
      <c r="G25" s="459"/>
      <c r="H25" s="296" t="s">
        <v>336</v>
      </c>
      <c r="I25" s="333"/>
      <c r="J25" s="333"/>
      <c r="K25" s="333"/>
      <c r="L25" s="334"/>
      <c r="M25" s="34" t="s">
        <v>23</v>
      </c>
      <c r="N25" s="233" t="s">
        <v>351</v>
      </c>
    </row>
    <row r="26" spans="1:14" ht="31.5" customHeight="1">
      <c r="A26" s="235"/>
      <c r="B26" s="291"/>
      <c r="C26" s="291"/>
      <c r="D26" s="460"/>
      <c r="E26" s="306"/>
      <c r="F26" s="306"/>
      <c r="G26" s="306"/>
      <c r="H26" s="456"/>
      <c r="I26" s="457"/>
      <c r="J26" s="457"/>
      <c r="K26" s="457"/>
      <c r="L26" s="337"/>
      <c r="M26" s="138"/>
      <c r="N26" s="141"/>
    </row>
    <row r="27" spans="1:14" ht="2.25" customHeight="1">
      <c r="A27" s="235"/>
      <c r="B27" s="291"/>
      <c r="C27" s="291"/>
      <c r="D27" s="306"/>
      <c r="E27" s="306"/>
      <c r="F27" s="306"/>
      <c r="G27" s="306"/>
      <c r="H27" s="282"/>
      <c r="I27" s="416"/>
      <c r="J27" s="416"/>
      <c r="K27" s="416"/>
      <c r="L27" s="417"/>
      <c r="M27" s="18"/>
      <c r="N27" s="117"/>
    </row>
    <row r="28" spans="1:14" ht="7.5" customHeight="1" hidden="1">
      <c r="A28" s="236"/>
      <c r="B28" s="360"/>
      <c r="C28" s="360"/>
      <c r="D28" s="307"/>
      <c r="E28" s="307"/>
      <c r="F28" s="307"/>
      <c r="G28" s="307"/>
      <c r="H28" s="418"/>
      <c r="I28" s="419"/>
      <c r="J28" s="419"/>
      <c r="K28" s="419"/>
      <c r="L28" s="419"/>
      <c r="M28" s="19"/>
      <c r="N28" s="118"/>
    </row>
    <row r="29" spans="1:15" ht="39.75" customHeight="1">
      <c r="A29" s="71"/>
      <c r="B29" s="105"/>
      <c r="C29" s="105"/>
      <c r="D29" s="420"/>
      <c r="E29" s="420"/>
      <c r="F29" s="420"/>
      <c r="G29" s="420"/>
      <c r="H29" s="421"/>
      <c r="I29" s="422"/>
      <c r="J29" s="422"/>
      <c r="K29" s="422"/>
      <c r="L29" s="422"/>
      <c r="M29" s="71"/>
      <c r="N29" s="128"/>
      <c r="O29" s="3"/>
    </row>
    <row r="30" spans="1:15" ht="39.75" customHeight="1" hidden="1">
      <c r="A30" s="81"/>
      <c r="B30" s="132"/>
      <c r="C30" s="132"/>
      <c r="D30" s="133"/>
      <c r="E30" s="133"/>
      <c r="F30" s="133"/>
      <c r="G30" s="133"/>
      <c r="H30" s="134"/>
      <c r="I30" s="135"/>
      <c r="J30" s="135"/>
      <c r="K30" s="135"/>
      <c r="L30" s="135"/>
      <c r="M30" s="81"/>
      <c r="N30" s="136"/>
      <c r="O30" s="3"/>
    </row>
    <row r="31" spans="1:15" ht="16.5" customHeight="1">
      <c r="A31" s="121"/>
      <c r="B31" s="148"/>
      <c r="C31" s="148"/>
      <c r="D31" s="107"/>
      <c r="E31" s="107"/>
      <c r="F31" s="107"/>
      <c r="G31" s="107"/>
      <c r="H31" s="108"/>
      <c r="I31" s="149"/>
      <c r="J31" s="149"/>
      <c r="K31" s="149"/>
      <c r="L31" s="149"/>
      <c r="M31" s="121"/>
      <c r="N31" s="150"/>
      <c r="O31" s="3"/>
    </row>
    <row r="32" spans="2:14" ht="3" customHeight="1">
      <c r="B32" s="14"/>
      <c r="C32" s="14"/>
      <c r="D32" s="14"/>
      <c r="E32" s="13"/>
      <c r="F32" s="13"/>
      <c r="G32" s="13"/>
      <c r="H32" s="13"/>
      <c r="I32" s="7"/>
      <c r="J32" s="7"/>
      <c r="K32" s="7"/>
      <c r="L32" s="7"/>
      <c r="M32" s="12"/>
      <c r="N32" s="12"/>
    </row>
    <row r="33" spans="2:14" ht="15.75" hidden="1">
      <c r="B33" s="12"/>
      <c r="C33" s="7"/>
      <c r="D33" s="12"/>
      <c r="E33" s="12"/>
      <c r="F33" s="7"/>
      <c r="G33" s="7"/>
      <c r="H33" s="7"/>
      <c r="I33" s="7"/>
      <c r="J33" s="7"/>
      <c r="K33" s="7"/>
      <c r="L33" s="7"/>
      <c r="M33" s="7"/>
      <c r="N33" s="7"/>
    </row>
    <row r="34" spans="2:14" ht="15.75" hidden="1">
      <c r="B34" s="12"/>
      <c r="C34" s="12"/>
      <c r="D34" s="12"/>
      <c r="E34" s="12"/>
      <c r="F34" s="7"/>
      <c r="G34" s="7"/>
      <c r="H34" s="7"/>
      <c r="I34" s="7"/>
      <c r="J34" s="7"/>
      <c r="K34" s="7"/>
      <c r="L34" s="7"/>
      <c r="M34" s="7"/>
      <c r="N34" s="7"/>
    </row>
    <row r="35" spans="4:5" ht="15.75" hidden="1">
      <c r="D35" s="103"/>
      <c r="E35" s="103"/>
    </row>
    <row r="36" ht="12.75" hidden="1"/>
    <row r="37" ht="12.75" hidden="1"/>
    <row r="38" ht="12.75" hidden="1"/>
    <row r="39" ht="12.75" hidden="1"/>
    <row r="40" ht="12.75" hidden="1"/>
    <row r="42" ht="12.75">
      <c r="E42" t="s">
        <v>65</v>
      </c>
    </row>
    <row r="44" ht="12.75">
      <c r="D44" s="143"/>
    </row>
  </sheetData>
  <sheetProtection/>
  <mergeCells count="25">
    <mergeCell ref="J4:M4"/>
    <mergeCell ref="J5:M5"/>
    <mergeCell ref="L6:M6"/>
    <mergeCell ref="A8:N8"/>
    <mergeCell ref="A9:O9"/>
    <mergeCell ref="A10:N10"/>
    <mergeCell ref="H28:L28"/>
    <mergeCell ref="A11:G11"/>
    <mergeCell ref="C17:C18"/>
    <mergeCell ref="A19:N19"/>
    <mergeCell ref="A20:A22"/>
    <mergeCell ref="B20:B22"/>
    <mergeCell ref="C20:C22"/>
    <mergeCell ref="D20:G22"/>
    <mergeCell ref="H20:L22"/>
    <mergeCell ref="D29:G29"/>
    <mergeCell ref="H29:L29"/>
    <mergeCell ref="A24:N24"/>
    <mergeCell ref="A25:A28"/>
    <mergeCell ref="B25:B28"/>
    <mergeCell ref="C25:C28"/>
    <mergeCell ref="D25:G28"/>
    <mergeCell ref="H25:L25"/>
    <mergeCell ref="H26:L26"/>
    <mergeCell ref="H27:L27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19"/>
  <dimension ref="A2:T35"/>
  <sheetViews>
    <sheetView zoomScale="75" zoomScaleNormal="75" zoomScalePageLayoutView="0" workbookViewId="0" topLeftCell="A1">
      <selection activeCell="G14" sqref="G14"/>
    </sheetView>
  </sheetViews>
  <sheetFormatPr defaultColWidth="9.00390625" defaultRowHeight="12.75"/>
  <cols>
    <col min="1" max="1" width="5.25390625" style="0" customWidth="1"/>
    <col min="2" max="2" width="10.25390625" style="0" customWidth="1"/>
    <col min="3" max="3" width="13.25390625" style="0" customWidth="1"/>
    <col min="7" max="7" width="15.25390625" style="0" customWidth="1"/>
    <col min="12" max="12" width="12.00390625" style="0" customWidth="1"/>
  </cols>
  <sheetData>
    <row r="1" ht="6" customHeight="1"/>
    <row r="2" spans="1:11" ht="18">
      <c r="A2" s="12"/>
      <c r="B2" s="12"/>
      <c r="C2" s="12"/>
      <c r="D2" s="12"/>
      <c r="E2" s="12"/>
      <c r="F2" s="12"/>
      <c r="G2" s="12"/>
      <c r="H2" s="12"/>
      <c r="J2" s="124" t="s">
        <v>44</v>
      </c>
      <c r="K2" s="124"/>
    </row>
    <row r="3" spans="1:20" ht="15.75">
      <c r="A3" s="12"/>
      <c r="B3" s="12"/>
      <c r="C3" s="12"/>
      <c r="D3" s="12"/>
      <c r="E3" s="12"/>
      <c r="F3" s="12"/>
      <c r="G3" s="12"/>
      <c r="H3" s="12"/>
      <c r="I3" s="12" t="s">
        <v>121</v>
      </c>
      <c r="J3" s="12"/>
      <c r="K3" s="12"/>
      <c r="L3" s="12"/>
      <c r="M3" s="12"/>
      <c r="N3" s="17"/>
      <c r="O3" s="12"/>
      <c r="P3" s="12"/>
      <c r="Q3" s="12"/>
      <c r="R3" s="12"/>
      <c r="S3" s="12"/>
      <c r="T3" s="17"/>
    </row>
    <row r="4" spans="1:14" ht="15.75">
      <c r="A4" s="12"/>
      <c r="B4" s="103"/>
      <c r="C4" s="103"/>
      <c r="D4" s="12"/>
      <c r="E4" s="12"/>
      <c r="F4" s="12"/>
      <c r="G4" s="12"/>
      <c r="H4" s="12"/>
      <c r="I4" s="103" t="s">
        <v>142</v>
      </c>
      <c r="J4" s="12"/>
      <c r="K4" s="12"/>
      <c r="L4" s="12"/>
      <c r="M4" s="12"/>
      <c r="N4" s="12"/>
    </row>
    <row r="5" spans="1:14" ht="15.75">
      <c r="A5" s="12"/>
      <c r="B5" s="12"/>
      <c r="C5" s="12"/>
      <c r="D5" s="12"/>
      <c r="E5" s="12"/>
      <c r="F5" s="12"/>
      <c r="G5" s="12"/>
      <c r="H5" s="12"/>
      <c r="I5" s="12" t="s">
        <v>122</v>
      </c>
      <c r="J5" s="12"/>
      <c r="K5" s="12"/>
      <c r="L5" s="12"/>
      <c r="M5" s="12"/>
      <c r="N5" s="17"/>
    </row>
    <row r="6" spans="1:14" ht="15.75">
      <c r="A6" s="12"/>
      <c r="B6" s="12"/>
      <c r="C6" s="12"/>
      <c r="D6" s="12"/>
      <c r="E6" s="12"/>
      <c r="F6" s="12"/>
      <c r="G6" s="12"/>
      <c r="H6" s="12"/>
      <c r="J6" s="12" t="s">
        <v>124</v>
      </c>
      <c r="K6" s="12"/>
      <c r="L6" s="12"/>
      <c r="M6" s="12" t="s">
        <v>123</v>
      </c>
      <c r="N6" s="12"/>
    </row>
    <row r="7" spans="1:14" ht="15.75">
      <c r="A7" s="12"/>
      <c r="B7" s="12"/>
      <c r="C7" s="12"/>
      <c r="D7" s="12"/>
      <c r="E7" s="12"/>
      <c r="F7" s="12"/>
      <c r="G7" s="12"/>
      <c r="H7" s="12"/>
      <c r="K7" s="12" t="s">
        <v>225</v>
      </c>
      <c r="L7" s="12"/>
      <c r="M7" s="12"/>
      <c r="N7" s="12"/>
    </row>
    <row r="8" spans="1:14" ht="20.25">
      <c r="A8" s="373" t="s">
        <v>18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</row>
    <row r="9" spans="1:14" ht="15.75">
      <c r="A9" s="374" t="s">
        <v>199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</row>
    <row r="10" spans="1:14" ht="15">
      <c r="A10" s="375" t="s">
        <v>196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</row>
    <row r="11" spans="1:14" ht="15">
      <c r="A11" s="127" t="s">
        <v>197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</row>
    <row r="12" spans="1:14" ht="14.25">
      <c r="A12" s="126" t="s">
        <v>223</v>
      </c>
      <c r="B12" s="126"/>
      <c r="C12" s="126"/>
      <c r="D12" s="126"/>
      <c r="E12" s="126"/>
      <c r="F12" s="126"/>
      <c r="H12" s="125"/>
      <c r="I12" s="125"/>
      <c r="J12" s="125"/>
      <c r="K12" s="125"/>
      <c r="L12" s="125"/>
      <c r="M12" s="125"/>
      <c r="N12" s="125"/>
    </row>
    <row r="13" spans="1:14" ht="15">
      <c r="A13" s="127" t="s">
        <v>198</v>
      </c>
      <c r="B13" s="127"/>
      <c r="C13" s="127"/>
      <c r="D13" s="127"/>
      <c r="E13" s="127"/>
      <c r="F13" s="127"/>
      <c r="G13" s="127"/>
      <c r="H13" s="125"/>
      <c r="I13" s="125"/>
      <c r="J13" s="125"/>
      <c r="K13" s="125"/>
      <c r="L13" s="125"/>
      <c r="M13" s="125"/>
      <c r="N13" s="125"/>
    </row>
    <row r="14" spans="1:14" ht="15">
      <c r="A14" s="127" t="s">
        <v>130</v>
      </c>
      <c r="B14" s="127"/>
      <c r="C14" s="127"/>
      <c r="D14" s="127"/>
      <c r="E14" s="127"/>
      <c r="F14" s="127"/>
      <c r="G14" s="127"/>
      <c r="H14" s="125"/>
      <c r="I14" s="125"/>
      <c r="J14" s="125"/>
      <c r="K14" s="125"/>
      <c r="L14" s="125"/>
      <c r="M14" s="125"/>
      <c r="N14" s="125"/>
    </row>
    <row r="15" spans="1:14" ht="15">
      <c r="A15" s="127" t="s">
        <v>163</v>
      </c>
      <c r="B15" s="127"/>
      <c r="C15" s="127"/>
      <c r="D15" s="127"/>
      <c r="E15" s="127"/>
      <c r="F15" s="127"/>
      <c r="G15" s="127"/>
      <c r="H15" s="125"/>
      <c r="I15" s="125"/>
      <c r="J15" s="125"/>
      <c r="K15" s="125"/>
      <c r="L15" s="125"/>
      <c r="M15" s="125"/>
      <c r="N15" s="125"/>
    </row>
    <row r="16" spans="1:14" ht="13.5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.75">
      <c r="A17" s="36" t="s">
        <v>15</v>
      </c>
      <c r="B17" s="37" t="s">
        <v>134</v>
      </c>
      <c r="C17" s="382" t="s">
        <v>202</v>
      </c>
      <c r="D17" s="38" t="s">
        <v>7</v>
      </c>
      <c r="E17" s="39"/>
      <c r="F17" s="39"/>
      <c r="G17" s="40"/>
      <c r="H17" s="38" t="s">
        <v>9</v>
      </c>
      <c r="I17" s="39"/>
      <c r="J17" s="39"/>
      <c r="K17" s="39"/>
      <c r="L17" s="40"/>
      <c r="M17" s="37" t="s">
        <v>11</v>
      </c>
      <c r="N17" s="37" t="s">
        <v>13</v>
      </c>
    </row>
    <row r="18" spans="1:14" ht="15.75">
      <c r="A18" s="41" t="s">
        <v>16</v>
      </c>
      <c r="B18" s="42" t="s">
        <v>200</v>
      </c>
      <c r="C18" s="383"/>
      <c r="D18" s="43" t="s">
        <v>8</v>
      </c>
      <c r="E18" s="25"/>
      <c r="F18" s="25"/>
      <c r="G18" s="44"/>
      <c r="H18" s="43" t="s">
        <v>10</v>
      </c>
      <c r="I18" s="25"/>
      <c r="J18" s="25"/>
      <c r="K18" s="25"/>
      <c r="L18" s="44"/>
      <c r="M18" s="42" t="s">
        <v>12</v>
      </c>
      <c r="N18" s="42" t="s">
        <v>14</v>
      </c>
    </row>
    <row r="19" spans="1:14" ht="15.75">
      <c r="A19" s="376" t="s">
        <v>201</v>
      </c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8"/>
    </row>
    <row r="20" spans="1:14" ht="26.25" customHeight="1">
      <c r="A20" s="234">
        <v>1</v>
      </c>
      <c r="B20" s="270" t="s">
        <v>185</v>
      </c>
      <c r="C20" s="473" t="s">
        <v>203</v>
      </c>
      <c r="D20" s="237" t="s">
        <v>204</v>
      </c>
      <c r="E20" s="238"/>
      <c r="F20" s="238"/>
      <c r="G20" s="239"/>
      <c r="H20" s="237" t="s">
        <v>220</v>
      </c>
      <c r="I20" s="238"/>
      <c r="J20" s="238"/>
      <c r="K20" s="238"/>
      <c r="L20" s="239"/>
      <c r="M20" s="16"/>
      <c r="N20" s="18"/>
    </row>
    <row r="21" spans="1:14" ht="26.25" customHeight="1">
      <c r="A21" s="235"/>
      <c r="B21" s="291"/>
      <c r="C21" s="474"/>
      <c r="D21" s="240"/>
      <c r="E21" s="241"/>
      <c r="F21" s="241"/>
      <c r="G21" s="242"/>
      <c r="H21" s="240"/>
      <c r="I21" s="241"/>
      <c r="J21" s="241"/>
      <c r="K21" s="241"/>
      <c r="L21" s="242"/>
      <c r="M21" s="164" t="s">
        <v>22</v>
      </c>
      <c r="N21" s="171">
        <v>350</v>
      </c>
    </row>
    <row r="22" spans="1:14" ht="16.5" customHeight="1" thickBot="1">
      <c r="A22" s="236"/>
      <c r="B22" s="360"/>
      <c r="C22" s="475"/>
      <c r="D22" s="243"/>
      <c r="E22" s="244"/>
      <c r="F22" s="244"/>
      <c r="G22" s="245"/>
      <c r="H22" s="243"/>
      <c r="I22" s="244"/>
      <c r="J22" s="244"/>
      <c r="K22" s="244"/>
      <c r="L22" s="245"/>
      <c r="M22" s="83"/>
      <c r="N22" s="172"/>
    </row>
    <row r="23" spans="1:18" ht="52.5" customHeight="1">
      <c r="A23" s="165">
        <v>2</v>
      </c>
      <c r="B23" s="162" t="s">
        <v>185</v>
      </c>
      <c r="C23" s="166" t="s">
        <v>205</v>
      </c>
      <c r="D23" s="461" t="s">
        <v>206</v>
      </c>
      <c r="E23" s="462"/>
      <c r="F23" s="462"/>
      <c r="G23" s="463"/>
      <c r="H23" s="461" t="s">
        <v>224</v>
      </c>
      <c r="I23" s="462"/>
      <c r="J23" s="462"/>
      <c r="K23" s="462"/>
      <c r="L23" s="463"/>
      <c r="M23" s="166" t="s">
        <v>222</v>
      </c>
      <c r="N23" s="173" t="s">
        <v>227</v>
      </c>
      <c r="R23" s="143"/>
    </row>
    <row r="24" spans="1:14" ht="42.75" customHeight="1">
      <c r="A24" s="84">
        <v>3</v>
      </c>
      <c r="B24" s="162" t="s">
        <v>185</v>
      </c>
      <c r="C24" s="162" t="s">
        <v>208</v>
      </c>
      <c r="D24" s="464" t="s">
        <v>207</v>
      </c>
      <c r="E24" s="465"/>
      <c r="F24" s="465"/>
      <c r="G24" s="466"/>
      <c r="H24" s="296" t="s">
        <v>209</v>
      </c>
      <c r="I24" s="467"/>
      <c r="J24" s="467"/>
      <c r="K24" s="467"/>
      <c r="L24" s="468"/>
      <c r="M24" s="84" t="s">
        <v>43</v>
      </c>
      <c r="N24" s="161">
        <v>39.2</v>
      </c>
    </row>
    <row r="25" spans="1:14" ht="48" customHeight="1">
      <c r="A25" s="84">
        <v>4</v>
      </c>
      <c r="B25" s="162" t="s">
        <v>185</v>
      </c>
      <c r="C25" s="162" t="s">
        <v>210</v>
      </c>
      <c r="D25" s="296" t="s">
        <v>211</v>
      </c>
      <c r="E25" s="333"/>
      <c r="F25" s="333"/>
      <c r="G25" s="334"/>
      <c r="H25" s="296" t="s">
        <v>212</v>
      </c>
      <c r="I25" s="467"/>
      <c r="J25" s="467"/>
      <c r="K25" s="467"/>
      <c r="L25" s="468"/>
      <c r="M25" s="174" t="s">
        <v>43</v>
      </c>
      <c r="N25" s="163">
        <v>39.2</v>
      </c>
    </row>
    <row r="26" spans="1:14" ht="48" customHeight="1">
      <c r="A26" s="71">
        <v>5</v>
      </c>
      <c r="B26" s="162" t="s">
        <v>185</v>
      </c>
      <c r="C26" s="105" t="s">
        <v>214</v>
      </c>
      <c r="D26" s="481" t="s">
        <v>213</v>
      </c>
      <c r="E26" s="465"/>
      <c r="F26" s="465"/>
      <c r="G26" s="466"/>
      <c r="H26" s="478" t="s">
        <v>215</v>
      </c>
      <c r="I26" s="479"/>
      <c r="J26" s="479"/>
      <c r="K26" s="479"/>
      <c r="L26" s="480"/>
      <c r="M26" s="71" t="s">
        <v>183</v>
      </c>
      <c r="N26" s="128" t="s">
        <v>228</v>
      </c>
    </row>
    <row r="27" spans="1:14" ht="48" customHeight="1">
      <c r="A27" s="19">
        <v>6</v>
      </c>
      <c r="B27" s="162" t="s">
        <v>185</v>
      </c>
      <c r="C27" s="152" t="s">
        <v>216</v>
      </c>
      <c r="D27" s="469" t="s">
        <v>217</v>
      </c>
      <c r="E27" s="470"/>
      <c r="F27" s="470"/>
      <c r="G27" s="471"/>
      <c r="H27" s="418" t="s">
        <v>218</v>
      </c>
      <c r="I27" s="472"/>
      <c r="J27" s="472"/>
      <c r="K27" s="472"/>
      <c r="L27" s="472"/>
      <c r="M27" s="19" t="s">
        <v>23</v>
      </c>
      <c r="N27" s="118">
        <v>65</v>
      </c>
    </row>
    <row r="28" spans="1:15" ht="47.25" customHeight="1">
      <c r="A28" s="71">
        <v>7</v>
      </c>
      <c r="B28" s="162" t="s">
        <v>185</v>
      </c>
      <c r="C28" s="105" t="s">
        <v>219</v>
      </c>
      <c r="D28" s="476" t="s">
        <v>226</v>
      </c>
      <c r="E28" s="476"/>
      <c r="F28" s="476"/>
      <c r="G28" s="476"/>
      <c r="H28" s="421" t="s">
        <v>221</v>
      </c>
      <c r="I28" s="477"/>
      <c r="J28" s="477"/>
      <c r="K28" s="477"/>
      <c r="L28" s="477"/>
      <c r="M28" s="71" t="s">
        <v>29</v>
      </c>
      <c r="N28" s="128">
        <v>36</v>
      </c>
      <c r="O28" s="3"/>
    </row>
    <row r="29" spans="1:15" ht="48" customHeight="1" hidden="1">
      <c r="A29" s="81"/>
      <c r="B29" s="132"/>
      <c r="C29" s="132"/>
      <c r="D29" s="168"/>
      <c r="E29" s="168"/>
      <c r="F29" s="168"/>
      <c r="G29" s="168"/>
      <c r="H29" s="134"/>
      <c r="I29" s="169"/>
      <c r="J29" s="169"/>
      <c r="K29" s="169"/>
      <c r="L29" s="169"/>
      <c r="M29" s="81"/>
      <c r="N29" s="136"/>
      <c r="O29" s="3"/>
    </row>
    <row r="30" spans="1:15" ht="48" customHeight="1">
      <c r="A30" s="121"/>
      <c r="B30" s="148"/>
      <c r="C30" s="148"/>
      <c r="D30" s="167"/>
      <c r="E30" s="167"/>
      <c r="F30" s="167"/>
      <c r="G30" s="167"/>
      <c r="H30" s="108"/>
      <c r="I30" s="170"/>
      <c r="J30" s="170"/>
      <c r="K30" s="170"/>
      <c r="L30" s="170"/>
      <c r="M30" s="121"/>
      <c r="N30" s="150"/>
      <c r="O30" s="3"/>
    </row>
    <row r="31" spans="1:14" ht="15.75">
      <c r="A31" s="28"/>
      <c r="B31" s="33"/>
      <c r="C31" s="33"/>
      <c r="D31" s="3"/>
      <c r="E31" s="3"/>
      <c r="F31" s="3"/>
      <c r="G31" s="3"/>
      <c r="H31" s="28"/>
      <c r="I31" s="28"/>
      <c r="J31" s="28"/>
      <c r="K31" s="28"/>
      <c r="L31" s="28"/>
      <c r="M31" s="3"/>
      <c r="N31" s="123"/>
    </row>
    <row r="32" spans="2:14" ht="15.75">
      <c r="B32" s="14" t="s">
        <v>145</v>
      </c>
      <c r="C32" s="14"/>
      <c r="D32" s="14"/>
      <c r="E32" s="13"/>
      <c r="F32" s="13"/>
      <c r="G32" s="13"/>
      <c r="H32" s="13"/>
      <c r="I32" s="7"/>
      <c r="J32" s="7"/>
      <c r="K32" s="7"/>
      <c r="L32" s="7"/>
      <c r="M32" s="12" t="s">
        <v>31</v>
      </c>
      <c r="N32" s="12"/>
    </row>
    <row r="33" spans="2:14" ht="15.75">
      <c r="B33" s="12" t="s">
        <v>140</v>
      </c>
      <c r="C33" s="7"/>
      <c r="D33" s="12"/>
      <c r="E33" s="12"/>
      <c r="F33" s="7"/>
      <c r="G33" s="7"/>
      <c r="H33" s="7"/>
      <c r="I33" s="7"/>
      <c r="J33" s="7"/>
      <c r="K33" s="7"/>
      <c r="L33" s="7"/>
      <c r="M33" s="7"/>
      <c r="N33" s="7"/>
    </row>
    <row r="34" spans="2:14" ht="15.75">
      <c r="B34" s="12" t="s">
        <v>141</v>
      </c>
      <c r="C34" s="12"/>
      <c r="D34" s="12"/>
      <c r="E34" s="12"/>
      <c r="F34" s="7"/>
      <c r="G34" s="7"/>
      <c r="H34" s="7"/>
      <c r="I34" s="7"/>
      <c r="J34" s="7"/>
      <c r="K34" s="7"/>
      <c r="L34" s="7"/>
      <c r="M34" s="7"/>
      <c r="N34" s="7"/>
    </row>
    <row r="35" spans="4:5" ht="15.75">
      <c r="D35" s="103"/>
      <c r="E35" s="103"/>
    </row>
  </sheetData>
  <sheetProtection/>
  <mergeCells count="22">
    <mergeCell ref="D28:G28"/>
    <mergeCell ref="H28:L28"/>
    <mergeCell ref="H24:L24"/>
    <mergeCell ref="H26:L26"/>
    <mergeCell ref="D26:G26"/>
    <mergeCell ref="A10:N10"/>
    <mergeCell ref="A19:N19"/>
    <mergeCell ref="C17:C18"/>
    <mergeCell ref="H20:L22"/>
    <mergeCell ref="A20:A22"/>
    <mergeCell ref="A8:N8"/>
    <mergeCell ref="A9:N9"/>
    <mergeCell ref="B20:B22"/>
    <mergeCell ref="C20:C22"/>
    <mergeCell ref="D20:G22"/>
    <mergeCell ref="D23:G23"/>
    <mergeCell ref="H23:L23"/>
    <mergeCell ref="D24:G24"/>
    <mergeCell ref="D25:G25"/>
    <mergeCell ref="H25:L25"/>
    <mergeCell ref="D27:G27"/>
    <mergeCell ref="H27:L27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21"/>
  <dimension ref="A2:P63"/>
  <sheetViews>
    <sheetView zoomScale="75" zoomScaleNormal="75" zoomScalePageLayoutView="0" workbookViewId="0" topLeftCell="A3">
      <selection activeCell="J16" sqref="J16"/>
    </sheetView>
  </sheetViews>
  <sheetFormatPr defaultColWidth="9.00390625" defaultRowHeight="12.75"/>
  <cols>
    <col min="1" max="1" width="5.25390625" style="0" customWidth="1"/>
    <col min="2" max="2" width="17.125" style="0" customWidth="1"/>
    <col min="6" max="6" width="18.75390625" style="0" customWidth="1"/>
    <col min="11" max="11" width="16.125" style="0" customWidth="1"/>
    <col min="13" max="13" width="9.875" style="0" bestFit="1" customWidth="1"/>
  </cols>
  <sheetData>
    <row r="1" ht="9.75" customHeight="1" hidden="1"/>
    <row r="2" spans="1:13" ht="9.75" customHeight="1" hidden="1">
      <c r="A2" s="7"/>
      <c r="B2" s="9"/>
      <c r="C2" s="9"/>
      <c r="D2" s="9"/>
      <c r="E2" s="7"/>
      <c r="F2" s="7"/>
      <c r="G2" s="7"/>
      <c r="H2" s="8"/>
      <c r="I2" s="9"/>
      <c r="J2" s="9"/>
      <c r="K2" s="9"/>
      <c r="L2" s="9"/>
      <c r="M2" s="9"/>
    </row>
    <row r="3" spans="1:13" ht="0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1" ht="15" customHeight="1">
      <c r="A4" s="12"/>
      <c r="B4" s="12"/>
      <c r="C4" s="12"/>
      <c r="D4" s="12"/>
      <c r="E4" s="12"/>
      <c r="F4" s="12"/>
      <c r="G4" s="12"/>
      <c r="H4" s="12"/>
      <c r="J4" s="124" t="s">
        <v>44</v>
      </c>
      <c r="K4" s="124"/>
    </row>
    <row r="5" spans="1:15" ht="15" customHeight="1">
      <c r="A5" s="12"/>
      <c r="B5" s="12"/>
      <c r="C5" s="12"/>
      <c r="D5" s="12"/>
      <c r="E5" s="12"/>
      <c r="F5" s="12"/>
      <c r="G5" s="12"/>
      <c r="H5" s="12"/>
      <c r="I5" s="12" t="s">
        <v>242</v>
      </c>
      <c r="J5" s="12"/>
      <c r="K5" s="12"/>
      <c r="L5" s="12"/>
      <c r="M5" s="12"/>
      <c r="N5" s="17"/>
      <c r="O5" s="12"/>
    </row>
    <row r="6" spans="1:13" ht="15" customHeight="1">
      <c r="A6" s="12"/>
      <c r="B6" s="103"/>
      <c r="C6" s="103"/>
      <c r="D6" s="12"/>
      <c r="E6" s="12"/>
      <c r="F6" s="12"/>
      <c r="G6" s="12"/>
      <c r="H6" s="103" t="s">
        <v>142</v>
      </c>
      <c r="I6" s="12"/>
      <c r="J6" s="12"/>
      <c r="K6" s="12"/>
      <c r="L6" s="12"/>
      <c r="M6" s="12"/>
    </row>
    <row r="7" spans="1:14" ht="15" customHeight="1">
      <c r="A7" s="12"/>
      <c r="B7" s="12"/>
      <c r="C7" s="12"/>
      <c r="D7" s="12"/>
      <c r="E7" s="12"/>
      <c r="F7" s="12"/>
      <c r="G7" s="12"/>
      <c r="H7" s="12"/>
      <c r="I7" s="12" t="s">
        <v>122</v>
      </c>
      <c r="J7" s="12"/>
      <c r="K7" s="12"/>
      <c r="L7" s="12"/>
      <c r="M7" s="12"/>
      <c r="N7" s="17"/>
    </row>
    <row r="8" spans="1:13" ht="15" customHeight="1">
      <c r="A8" s="12"/>
      <c r="B8" s="12"/>
      <c r="C8" s="12"/>
      <c r="D8" s="12"/>
      <c r="E8" s="12"/>
      <c r="F8" s="12"/>
      <c r="G8" s="12"/>
      <c r="I8" s="12" t="s">
        <v>124</v>
      </c>
      <c r="J8" s="12"/>
      <c r="K8" s="12"/>
      <c r="L8" s="12" t="s">
        <v>123</v>
      </c>
      <c r="M8" s="12"/>
    </row>
    <row r="9" spans="1:13" ht="15.75" customHeight="1">
      <c r="A9" s="12"/>
      <c r="B9" s="12"/>
      <c r="C9" s="12"/>
      <c r="D9" s="12"/>
      <c r="E9" s="12"/>
      <c r="F9" s="12"/>
      <c r="G9" s="12"/>
      <c r="J9" s="12" t="s">
        <v>233</v>
      </c>
      <c r="K9" s="12"/>
      <c r="L9" s="12"/>
      <c r="M9" s="12"/>
    </row>
    <row r="10" spans="1:13" ht="15.75" customHeight="1">
      <c r="A10" s="12"/>
      <c r="B10" s="12"/>
      <c r="C10" s="12"/>
      <c r="D10" s="12"/>
      <c r="E10" s="12"/>
      <c r="F10" s="12"/>
      <c r="G10" s="12"/>
      <c r="J10" s="12"/>
      <c r="K10" s="12"/>
      <c r="L10" s="12"/>
      <c r="M10" s="12"/>
    </row>
    <row r="11" spans="1:14" ht="24.75" customHeight="1">
      <c r="A11" s="373" t="s">
        <v>18</v>
      </c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</row>
    <row r="12" spans="1:14" ht="18" customHeight="1">
      <c r="A12" s="186" t="s">
        <v>260</v>
      </c>
      <c r="B12" s="186"/>
      <c r="D12" s="124"/>
      <c r="G12" s="186"/>
      <c r="H12" s="186"/>
      <c r="I12" s="186"/>
      <c r="J12" s="186"/>
      <c r="K12" s="186"/>
      <c r="L12" s="151"/>
      <c r="M12" s="151"/>
      <c r="N12" s="151"/>
    </row>
    <row r="13" spans="4:15" ht="18.75" customHeight="1">
      <c r="D13" s="124"/>
      <c r="E13" s="186"/>
      <c r="F13" s="186"/>
      <c r="G13" s="184" t="s">
        <v>234</v>
      </c>
      <c r="H13" s="184"/>
      <c r="I13" s="184"/>
      <c r="J13" s="184"/>
      <c r="K13" s="184"/>
      <c r="L13" s="185"/>
      <c r="M13" s="185"/>
      <c r="N13" s="185"/>
      <c r="O13" s="185"/>
    </row>
    <row r="14" spans="1:14" ht="15.75" customHeight="1">
      <c r="A14" s="160" t="s">
        <v>259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51"/>
      <c r="M14" s="151"/>
      <c r="N14" s="151"/>
    </row>
    <row r="15" spans="1:14" ht="15.75" customHeight="1">
      <c r="A15" s="126" t="s">
        <v>262</v>
      </c>
      <c r="B15" s="126"/>
      <c r="C15" s="126"/>
      <c r="D15" s="126"/>
      <c r="E15" s="126"/>
      <c r="F15" s="126"/>
      <c r="G15" s="127"/>
      <c r="H15" s="127"/>
      <c r="I15" s="127"/>
      <c r="J15" s="127"/>
      <c r="K15" s="127"/>
      <c r="L15" s="127"/>
      <c r="M15" s="127"/>
      <c r="N15" s="127"/>
    </row>
    <row r="16" spans="1:14" ht="15.75" customHeight="1">
      <c r="A16" s="127" t="s">
        <v>261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1:14" ht="15.75" customHeight="1">
      <c r="A17" s="127" t="s">
        <v>130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5"/>
    </row>
    <row r="18" spans="1:14" ht="15.75" customHeight="1">
      <c r="A18" s="151" t="s">
        <v>257</v>
      </c>
      <c r="B18" s="151"/>
      <c r="C18" s="151"/>
      <c r="D18" s="151"/>
      <c r="E18" s="151"/>
      <c r="F18" s="160"/>
      <c r="G18" s="127"/>
      <c r="H18" s="127"/>
      <c r="I18" s="127"/>
      <c r="J18" s="127"/>
      <c r="K18" s="127"/>
      <c r="L18" s="127"/>
      <c r="M18" s="127"/>
      <c r="N18" s="125"/>
    </row>
    <row r="19" spans="1:13" ht="5.25" customHeight="1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5.75">
      <c r="A20" s="36" t="s">
        <v>15</v>
      </c>
      <c r="B20" s="37" t="s">
        <v>6</v>
      </c>
      <c r="C20" s="38" t="s">
        <v>7</v>
      </c>
      <c r="D20" s="39"/>
      <c r="E20" s="39"/>
      <c r="F20" s="40"/>
      <c r="G20" s="38" t="s">
        <v>9</v>
      </c>
      <c r="H20" s="39"/>
      <c r="I20" s="39"/>
      <c r="J20" s="39"/>
      <c r="K20" s="40"/>
      <c r="L20" s="37" t="s">
        <v>11</v>
      </c>
      <c r="M20" s="37" t="s">
        <v>13</v>
      </c>
    </row>
    <row r="21" spans="1:13" ht="15.75">
      <c r="A21" s="41" t="s">
        <v>16</v>
      </c>
      <c r="B21" s="42" t="s">
        <v>28</v>
      </c>
      <c r="C21" s="43" t="s">
        <v>8</v>
      </c>
      <c r="D21" s="25"/>
      <c r="E21" s="25"/>
      <c r="F21" s="44"/>
      <c r="G21" s="43" t="s">
        <v>10</v>
      </c>
      <c r="H21" s="25"/>
      <c r="I21" s="25"/>
      <c r="J21" s="25"/>
      <c r="K21" s="44"/>
      <c r="L21" s="42" t="s">
        <v>12</v>
      </c>
      <c r="M21" s="42" t="s">
        <v>14</v>
      </c>
    </row>
    <row r="22" spans="1:13" ht="13.5" customHeight="1" thickBot="1">
      <c r="A22" s="45" t="s">
        <v>19</v>
      </c>
      <c r="B22" s="46"/>
      <c r="C22" s="47" t="s">
        <v>32</v>
      </c>
      <c r="D22" s="189"/>
      <c r="E22" s="15"/>
      <c r="F22" s="15"/>
      <c r="G22" s="15"/>
      <c r="H22" s="15"/>
      <c r="I22" s="15"/>
      <c r="J22" s="15"/>
      <c r="K22" s="15"/>
      <c r="L22" s="30"/>
      <c r="M22" s="31"/>
    </row>
    <row r="23" spans="1:14" ht="2.25" customHeight="1" thickTop="1">
      <c r="A23" s="18"/>
      <c r="B23" s="331" t="s">
        <v>258</v>
      </c>
      <c r="C23" s="490" t="s">
        <v>4</v>
      </c>
      <c r="D23" s="491"/>
      <c r="E23" s="491"/>
      <c r="F23" s="492"/>
      <c r="G23" s="490" t="s">
        <v>251</v>
      </c>
      <c r="H23" s="513"/>
      <c r="I23" s="513"/>
      <c r="J23" s="513"/>
      <c r="K23" s="514"/>
      <c r="L23" s="285" t="s">
        <v>33</v>
      </c>
      <c r="M23" s="493">
        <f>(800*5*2)/10000</f>
        <v>0.8</v>
      </c>
      <c r="N23" s="1"/>
    </row>
    <row r="24" spans="1:14" ht="36.75" customHeight="1">
      <c r="A24" s="19"/>
      <c r="B24" s="330"/>
      <c r="C24" s="413"/>
      <c r="D24" s="414"/>
      <c r="E24" s="414"/>
      <c r="F24" s="415"/>
      <c r="G24" s="515"/>
      <c r="H24" s="516"/>
      <c r="I24" s="516"/>
      <c r="J24" s="516"/>
      <c r="K24" s="517"/>
      <c r="L24" s="235"/>
      <c r="M24" s="494"/>
      <c r="N24" s="3"/>
    </row>
    <row r="25" spans="1:13" ht="12.75" customHeight="1" hidden="1">
      <c r="A25" s="48"/>
      <c r="B25" s="35"/>
      <c r="C25" s="309"/>
      <c r="D25" s="310"/>
      <c r="E25" s="310"/>
      <c r="F25" s="311"/>
      <c r="G25" s="49"/>
      <c r="H25" s="49"/>
      <c r="I25" s="49"/>
      <c r="J25" s="49"/>
      <c r="K25" s="49"/>
      <c r="L25" s="18"/>
      <c r="M25" s="18"/>
    </row>
    <row r="26" spans="1:13" ht="16.5" customHeight="1" thickBot="1">
      <c r="A26" s="50" t="s">
        <v>20</v>
      </c>
      <c r="B26" s="51"/>
      <c r="C26" s="11" t="s">
        <v>25</v>
      </c>
      <c r="D26" s="52"/>
      <c r="E26" s="52"/>
      <c r="F26" s="52"/>
      <c r="G26" s="53"/>
      <c r="H26" s="53"/>
      <c r="I26" s="53"/>
      <c r="J26" s="53"/>
      <c r="K26" s="53"/>
      <c r="L26" s="54"/>
      <c r="M26" s="55"/>
    </row>
    <row r="27" spans="1:13" ht="3" customHeight="1" hidden="1" thickTop="1">
      <c r="A27" s="18"/>
      <c r="B27" s="56"/>
      <c r="C27" s="57"/>
      <c r="D27" s="58"/>
      <c r="E27" s="58"/>
      <c r="F27" s="59"/>
      <c r="G27" s="275" t="s">
        <v>252</v>
      </c>
      <c r="H27" s="276"/>
      <c r="I27" s="276"/>
      <c r="J27" s="276"/>
      <c r="K27" s="277"/>
      <c r="L27" s="18"/>
      <c r="M27" s="18"/>
    </row>
    <row r="28" spans="1:13" ht="0.75" customHeight="1" hidden="1" thickBot="1" thickTop="1">
      <c r="A28" s="18"/>
      <c r="B28" s="16"/>
      <c r="C28" s="60"/>
      <c r="D28" s="61"/>
      <c r="E28" s="61"/>
      <c r="F28" s="62"/>
      <c r="G28" s="278"/>
      <c r="H28" s="276"/>
      <c r="I28" s="276"/>
      <c r="J28" s="276"/>
      <c r="K28" s="277"/>
      <c r="L28" s="18"/>
      <c r="M28" s="18"/>
    </row>
    <row r="29" spans="1:15" ht="13.5" customHeight="1" thickTop="1">
      <c r="A29" s="18"/>
      <c r="B29" s="331" t="s">
        <v>258</v>
      </c>
      <c r="C29" s="320" t="s">
        <v>291</v>
      </c>
      <c r="D29" s="321"/>
      <c r="E29" s="321"/>
      <c r="F29" s="322"/>
      <c r="G29" s="278"/>
      <c r="H29" s="276"/>
      <c r="I29" s="276"/>
      <c r="J29" s="276"/>
      <c r="K29" s="277"/>
      <c r="L29" s="235" t="s">
        <v>278</v>
      </c>
      <c r="M29" s="235">
        <f>800*(0.6+2.2)/2*0.4*2/1000</f>
        <v>0.896</v>
      </c>
      <c r="O29" s="202"/>
    </row>
    <row r="30" spans="1:13" ht="21" customHeight="1" thickBot="1">
      <c r="A30" s="18"/>
      <c r="B30" s="330"/>
      <c r="C30" s="320"/>
      <c r="D30" s="321"/>
      <c r="E30" s="321"/>
      <c r="F30" s="322"/>
      <c r="G30" s="278"/>
      <c r="H30" s="276"/>
      <c r="I30" s="276"/>
      <c r="J30" s="276"/>
      <c r="K30" s="277"/>
      <c r="L30" s="236"/>
      <c r="M30" s="236"/>
    </row>
    <row r="31" spans="1:13" ht="12.75" customHeight="1" hidden="1" thickBot="1">
      <c r="A31" s="63" t="s">
        <v>21</v>
      </c>
      <c r="B31" s="64"/>
      <c r="C31" s="65" t="s">
        <v>37</v>
      </c>
      <c r="D31" s="66"/>
      <c r="E31" s="66"/>
      <c r="F31" s="67"/>
      <c r="G31" s="68"/>
      <c r="H31" s="69"/>
      <c r="I31" s="69"/>
      <c r="J31" s="69"/>
      <c r="K31" s="70"/>
      <c r="L31" s="71"/>
      <c r="M31" s="71"/>
    </row>
    <row r="32" spans="1:13" ht="17.25" customHeight="1" hidden="1" thickBot="1">
      <c r="A32" s="48"/>
      <c r="B32" s="16" t="s">
        <v>34</v>
      </c>
      <c r="C32" s="296" t="s">
        <v>35</v>
      </c>
      <c r="D32" s="297"/>
      <c r="E32" s="297"/>
      <c r="F32" s="298"/>
      <c r="G32" s="279" t="s">
        <v>5</v>
      </c>
      <c r="H32" s="312"/>
      <c r="I32" s="312"/>
      <c r="J32" s="312"/>
      <c r="K32" s="313"/>
      <c r="L32" s="18" t="s">
        <v>23</v>
      </c>
      <c r="M32" s="18">
        <v>9</v>
      </c>
    </row>
    <row r="33" spans="1:13" ht="21" customHeight="1" hidden="1" thickBot="1">
      <c r="A33" s="48"/>
      <c r="B33" s="16"/>
      <c r="C33" s="299"/>
      <c r="D33" s="300"/>
      <c r="E33" s="300"/>
      <c r="F33" s="301"/>
      <c r="G33" s="314"/>
      <c r="H33" s="315"/>
      <c r="I33" s="315"/>
      <c r="J33" s="315"/>
      <c r="K33" s="316"/>
      <c r="L33" s="18" t="s">
        <v>36</v>
      </c>
      <c r="M33" s="18">
        <v>1</v>
      </c>
    </row>
    <row r="34" spans="1:13" ht="43.5" customHeight="1" hidden="1" thickBot="1">
      <c r="A34" s="72"/>
      <c r="B34" s="73"/>
      <c r="C34" s="302"/>
      <c r="D34" s="303"/>
      <c r="E34" s="303"/>
      <c r="F34" s="304"/>
      <c r="G34" s="317"/>
      <c r="H34" s="318"/>
      <c r="I34" s="318"/>
      <c r="J34" s="318"/>
      <c r="K34" s="319"/>
      <c r="L34" s="72" t="s">
        <v>23</v>
      </c>
      <c r="M34" s="72">
        <v>10.5</v>
      </c>
    </row>
    <row r="35" spans="1:13" ht="17.25" customHeight="1" thickBot="1">
      <c r="A35" s="74" t="s">
        <v>21</v>
      </c>
      <c r="B35" s="75"/>
      <c r="C35" s="308" t="s">
        <v>240</v>
      </c>
      <c r="D35" s="308"/>
      <c r="E35" s="308"/>
      <c r="F35" s="308"/>
      <c r="G35" s="76"/>
      <c r="H35" s="76"/>
      <c r="I35" s="76"/>
      <c r="J35" s="76"/>
      <c r="K35" s="76"/>
      <c r="L35" s="77"/>
      <c r="M35" s="78"/>
    </row>
    <row r="36" spans="1:13" ht="69.75" customHeight="1" thickTop="1">
      <c r="A36" s="187"/>
      <c r="B36" s="331" t="s">
        <v>258</v>
      </c>
      <c r="C36" s="267" t="s">
        <v>253</v>
      </c>
      <c r="D36" s="268"/>
      <c r="E36" s="268"/>
      <c r="F36" s="269"/>
      <c r="G36" s="267" t="s">
        <v>282</v>
      </c>
      <c r="H36" s="268"/>
      <c r="I36" s="268"/>
      <c r="J36" s="268"/>
      <c r="K36" s="269"/>
      <c r="L36" s="79" t="s">
        <v>278</v>
      </c>
      <c r="M36" s="213">
        <f>880*0.2386*10/1000</f>
        <v>2.09968</v>
      </c>
    </row>
    <row r="37" spans="1:13" ht="28.5" customHeight="1" hidden="1">
      <c r="A37" s="153"/>
      <c r="B37" s="330"/>
      <c r="C37" s="214"/>
      <c r="D37" s="215"/>
      <c r="E37" s="215"/>
      <c r="F37" s="216"/>
      <c r="G37" s="461" t="s">
        <v>229</v>
      </c>
      <c r="H37" s="462"/>
      <c r="I37" s="462"/>
      <c r="J37" s="462"/>
      <c r="K37" s="463"/>
      <c r="L37" s="166" t="s">
        <v>23</v>
      </c>
      <c r="M37" s="175">
        <f>2.5*3*10*2</f>
        <v>150</v>
      </c>
    </row>
    <row r="38" spans="1:13" ht="1.5" customHeight="1" hidden="1">
      <c r="A38" s="18"/>
      <c r="B38" s="183"/>
      <c r="C38" s="217"/>
      <c r="D38" s="218"/>
      <c r="E38" s="218"/>
      <c r="F38" s="219"/>
      <c r="G38" s="296"/>
      <c r="H38" s="467"/>
      <c r="I38" s="467"/>
      <c r="J38" s="467"/>
      <c r="K38" s="468"/>
      <c r="L38" s="84"/>
      <c r="M38" s="161"/>
    </row>
    <row r="39" spans="1:13" ht="30" customHeight="1" hidden="1" thickTop="1">
      <c r="A39" s="48" t="s">
        <v>236</v>
      </c>
      <c r="B39" s="331" t="s">
        <v>250</v>
      </c>
      <c r="C39" s="217"/>
      <c r="D39" s="218"/>
      <c r="E39" s="218"/>
      <c r="F39" s="219"/>
      <c r="G39" s="296" t="s">
        <v>231</v>
      </c>
      <c r="H39" s="467"/>
      <c r="I39" s="467"/>
      <c r="J39" s="467"/>
      <c r="K39" s="468"/>
      <c r="L39" s="174" t="s">
        <v>22</v>
      </c>
      <c r="M39" s="176">
        <f>10.5*2.5*2</f>
        <v>52.5</v>
      </c>
    </row>
    <row r="40" spans="1:13" ht="15.75" customHeight="1" hidden="1">
      <c r="A40" s="18"/>
      <c r="B40" s="330"/>
      <c r="C40" s="217"/>
      <c r="D40" s="218"/>
      <c r="E40" s="218"/>
      <c r="F40" s="219"/>
      <c r="G40" s="478" t="s">
        <v>239</v>
      </c>
      <c r="H40" s="479"/>
      <c r="I40" s="479"/>
      <c r="J40" s="479"/>
      <c r="K40" s="480"/>
      <c r="L40" s="71" t="s">
        <v>23</v>
      </c>
      <c r="M40" s="128">
        <f>1.8*17*0.2*2</f>
        <v>12.240000000000002</v>
      </c>
    </row>
    <row r="41" spans="1:13" ht="15.75" customHeight="1" hidden="1">
      <c r="A41" s="18"/>
      <c r="B41" s="183"/>
      <c r="C41" s="217"/>
      <c r="D41" s="220"/>
      <c r="E41" s="220"/>
      <c r="F41" s="219"/>
      <c r="G41" s="418" t="s">
        <v>238</v>
      </c>
      <c r="H41" s="472"/>
      <c r="I41" s="472"/>
      <c r="J41" s="472"/>
      <c r="K41" s="472"/>
      <c r="L41" s="19" t="s">
        <v>29</v>
      </c>
      <c r="M41" s="118">
        <f>2.9*7</f>
        <v>20.3</v>
      </c>
    </row>
    <row r="42" spans="1:13" ht="0.75" customHeight="1" hidden="1">
      <c r="A42" s="18"/>
      <c r="B42" s="183"/>
      <c r="C42" s="217"/>
      <c r="D42" s="218"/>
      <c r="E42" s="218"/>
      <c r="F42" s="219"/>
      <c r="G42" s="421"/>
      <c r="H42" s="477"/>
      <c r="I42" s="477"/>
      <c r="J42" s="477"/>
      <c r="K42" s="477"/>
      <c r="L42" s="19"/>
      <c r="M42" s="118"/>
    </row>
    <row r="43" spans="1:13" ht="39.75" customHeight="1">
      <c r="A43" s="71"/>
      <c r="B43" s="199"/>
      <c r="C43" s="498"/>
      <c r="D43" s="499"/>
      <c r="E43" s="499"/>
      <c r="F43" s="500"/>
      <c r="G43" s="495" t="s">
        <v>283</v>
      </c>
      <c r="H43" s="496"/>
      <c r="I43" s="496"/>
      <c r="J43" s="496"/>
      <c r="K43" s="497"/>
      <c r="L43" s="19" t="s">
        <v>29</v>
      </c>
      <c r="M43" s="118">
        <v>3360</v>
      </c>
    </row>
    <row r="44" spans="1:13" ht="63.75" customHeight="1">
      <c r="A44" s="19"/>
      <c r="B44" s="177"/>
      <c r="C44" s="504"/>
      <c r="D44" s="505"/>
      <c r="E44" s="505"/>
      <c r="F44" s="506"/>
      <c r="G44" s="247" t="s">
        <v>284</v>
      </c>
      <c r="H44" s="248"/>
      <c r="I44" s="248"/>
      <c r="J44" s="248"/>
      <c r="K44" s="249"/>
      <c r="L44" s="206" t="s">
        <v>274</v>
      </c>
      <c r="M44" s="203">
        <v>8.8</v>
      </c>
    </row>
    <row r="45" spans="1:13" ht="66" customHeight="1">
      <c r="A45" s="202"/>
      <c r="B45" s="202"/>
      <c r="C45" s="498"/>
      <c r="D45" s="499"/>
      <c r="E45" s="499"/>
      <c r="F45" s="500"/>
      <c r="G45" s="501" t="s">
        <v>285</v>
      </c>
      <c r="H45" s="502"/>
      <c r="I45" s="502"/>
      <c r="J45" s="502"/>
      <c r="K45" s="503"/>
      <c r="L45" s="206" t="s">
        <v>275</v>
      </c>
      <c r="M45" s="204">
        <f>880*0.24*10/1000</f>
        <v>2.112</v>
      </c>
    </row>
    <row r="46" spans="1:13" ht="15.75">
      <c r="A46" s="63" t="s">
        <v>24</v>
      </c>
      <c r="B46" s="64"/>
      <c r="C46" s="66" t="s">
        <v>230</v>
      </c>
      <c r="D46" s="66"/>
      <c r="E46" s="69"/>
      <c r="F46" s="69"/>
      <c r="G46" s="258"/>
      <c r="H46" s="258"/>
      <c r="I46" s="258"/>
      <c r="J46" s="258"/>
      <c r="K46" s="258"/>
      <c r="L46" s="81"/>
      <c r="M46" s="82"/>
    </row>
    <row r="47" spans="1:13" ht="31.5" customHeight="1">
      <c r="A47" s="84"/>
      <c r="B47" s="473" t="s">
        <v>258</v>
      </c>
      <c r="C47" s="518" t="s">
        <v>254</v>
      </c>
      <c r="D47" s="519"/>
      <c r="E47" s="519"/>
      <c r="F47" s="520"/>
      <c r="G47" s="260" t="s">
        <v>277</v>
      </c>
      <c r="H47" s="261"/>
      <c r="I47" s="261"/>
      <c r="J47" s="261"/>
      <c r="K47" s="262"/>
      <c r="L47" s="508" t="s">
        <v>286</v>
      </c>
      <c r="M47" s="512">
        <f>880*6*0.08004/100</f>
        <v>4.226112</v>
      </c>
    </row>
    <row r="48" spans="1:13" ht="10.5" customHeight="1" hidden="1">
      <c r="A48" s="18"/>
      <c r="B48" s="507"/>
      <c r="C48" s="521"/>
      <c r="D48" s="522"/>
      <c r="E48" s="522"/>
      <c r="F48" s="523"/>
      <c r="G48" s="260"/>
      <c r="H48" s="261"/>
      <c r="I48" s="261"/>
      <c r="J48" s="261"/>
      <c r="K48" s="262"/>
      <c r="L48" s="509"/>
      <c r="M48" s="474"/>
    </row>
    <row r="49" spans="1:13" ht="16.5" customHeight="1" hidden="1">
      <c r="A49" s="18"/>
      <c r="B49" s="507"/>
      <c r="C49" s="521"/>
      <c r="D49" s="522"/>
      <c r="E49" s="522"/>
      <c r="F49" s="523"/>
      <c r="G49" s="260"/>
      <c r="H49" s="261"/>
      <c r="I49" s="261"/>
      <c r="J49" s="261"/>
      <c r="K49" s="262"/>
      <c r="L49" s="509"/>
      <c r="M49" s="474"/>
    </row>
    <row r="50" spans="1:13" ht="16.5" customHeight="1" hidden="1">
      <c r="A50" s="18"/>
      <c r="B50" s="507"/>
      <c r="C50" s="521"/>
      <c r="D50" s="522"/>
      <c r="E50" s="522"/>
      <c r="F50" s="523"/>
      <c r="G50" s="260"/>
      <c r="H50" s="261"/>
      <c r="I50" s="261"/>
      <c r="J50" s="261"/>
      <c r="K50" s="262"/>
      <c r="L50" s="510"/>
      <c r="M50" s="474"/>
    </row>
    <row r="51" spans="1:13" ht="51.75" customHeight="1">
      <c r="A51" s="19"/>
      <c r="B51" s="19"/>
      <c r="C51" s="524"/>
      <c r="D51" s="525"/>
      <c r="E51" s="525"/>
      <c r="F51" s="526"/>
      <c r="G51" s="260"/>
      <c r="H51" s="261"/>
      <c r="I51" s="261"/>
      <c r="J51" s="261"/>
      <c r="K51" s="262"/>
      <c r="L51" s="511"/>
      <c r="M51" s="475"/>
    </row>
    <row r="52" spans="1:13" ht="17.25" customHeight="1">
      <c r="A52" s="234"/>
      <c r="B52" s="234"/>
      <c r="C52" s="484"/>
      <c r="D52" s="485"/>
      <c r="E52" s="485"/>
      <c r="F52" s="486"/>
      <c r="G52" s="341" t="s">
        <v>279</v>
      </c>
      <c r="H52" s="342"/>
      <c r="I52" s="342"/>
      <c r="J52" s="342"/>
      <c r="K52" s="343"/>
      <c r="L52" s="234" t="s">
        <v>29</v>
      </c>
      <c r="M52" s="482">
        <v>738.8682</v>
      </c>
    </row>
    <row r="53" spans="1:13" ht="16.5" customHeight="1">
      <c r="A53" s="236"/>
      <c r="B53" s="236"/>
      <c r="C53" s="487"/>
      <c r="D53" s="488"/>
      <c r="E53" s="488"/>
      <c r="F53" s="489"/>
      <c r="G53" s="347"/>
      <c r="H53" s="348"/>
      <c r="I53" s="348"/>
      <c r="J53" s="348"/>
      <c r="K53" s="349"/>
      <c r="L53" s="236"/>
      <c r="M53" s="483"/>
    </row>
    <row r="54" spans="1:13" ht="16.5" customHeight="1">
      <c r="A54" s="28"/>
      <c r="B54" s="28"/>
      <c r="C54" s="221"/>
      <c r="D54" s="221"/>
      <c r="E54" s="221"/>
      <c r="F54" s="221"/>
      <c r="G54" s="195"/>
      <c r="H54" s="195"/>
      <c r="I54" s="195"/>
      <c r="J54" s="195"/>
      <c r="K54" s="195"/>
      <c r="L54" s="28"/>
      <c r="M54" s="222"/>
    </row>
    <row r="55" spans="1:13" ht="16.5" customHeight="1">
      <c r="A55" s="28"/>
      <c r="B55" s="28"/>
      <c r="C55" s="221"/>
      <c r="D55" s="221"/>
      <c r="E55" s="221"/>
      <c r="F55" s="221"/>
      <c r="G55" s="195"/>
      <c r="H55" s="195"/>
      <c r="I55" s="195"/>
      <c r="J55" s="195"/>
      <c r="K55" s="195"/>
      <c r="L55" s="28"/>
      <c r="M55" s="222"/>
    </row>
    <row r="56" spans="1:13" ht="16.5" customHeight="1">
      <c r="A56" s="28"/>
      <c r="B56" s="28"/>
      <c r="C56" s="221"/>
      <c r="D56" s="221"/>
      <c r="E56" s="221"/>
      <c r="F56" s="221"/>
      <c r="G56" s="195"/>
      <c r="H56" s="195"/>
      <c r="I56" s="195"/>
      <c r="J56" s="195"/>
      <c r="K56" s="195"/>
      <c r="L56" s="28"/>
      <c r="M56" s="222"/>
    </row>
    <row r="57" spans="1:14" ht="21" customHeight="1">
      <c r="A57" s="12"/>
      <c r="B57" s="12"/>
      <c r="D57" s="13" t="s">
        <v>255</v>
      </c>
      <c r="E57" s="13"/>
      <c r="F57" s="13"/>
      <c r="G57" s="13"/>
      <c r="H57" s="13"/>
      <c r="I57" s="13"/>
      <c r="J57" s="13"/>
      <c r="K57" s="12" t="s">
        <v>31</v>
      </c>
      <c r="L57" s="12"/>
      <c r="M57" s="17"/>
      <c r="N57" s="24"/>
    </row>
    <row r="58" spans="1:14" ht="21" customHeight="1">
      <c r="A58" s="12"/>
      <c r="B58" s="12"/>
      <c r="D58" s="13"/>
      <c r="E58" s="13"/>
      <c r="F58" s="13"/>
      <c r="G58" s="13"/>
      <c r="H58" s="13"/>
      <c r="I58" s="13"/>
      <c r="J58" s="13"/>
      <c r="K58" s="12"/>
      <c r="L58" s="12"/>
      <c r="M58" s="17"/>
      <c r="N58" s="24"/>
    </row>
    <row r="59" spans="1:14" ht="21" customHeight="1">
      <c r="A59" s="12"/>
      <c r="B59" s="12"/>
      <c r="D59" s="13"/>
      <c r="E59" s="13"/>
      <c r="F59" s="13"/>
      <c r="G59" s="13"/>
      <c r="H59" s="13"/>
      <c r="I59" s="13"/>
      <c r="J59" s="13"/>
      <c r="K59" s="12"/>
      <c r="L59" s="12"/>
      <c r="M59" s="17"/>
      <c r="N59" s="24"/>
    </row>
    <row r="60" spans="1:14" ht="15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7"/>
      <c r="N60" s="24"/>
    </row>
    <row r="61" spans="1:16" ht="15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7"/>
      <c r="N61" s="24"/>
      <c r="P61" t="s">
        <v>49</v>
      </c>
    </row>
    <row r="62" ht="12.75">
      <c r="N62" s="24"/>
    </row>
    <row r="63" spans="1:14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4"/>
    </row>
  </sheetData>
  <sheetProtection/>
  <mergeCells count="43">
    <mergeCell ref="G27:K30"/>
    <mergeCell ref="C29:F30"/>
    <mergeCell ref="L47:L51"/>
    <mergeCell ref="M47:M51"/>
    <mergeCell ref="G44:K44"/>
    <mergeCell ref="G23:K24"/>
    <mergeCell ref="G41:K41"/>
    <mergeCell ref="G47:K51"/>
    <mergeCell ref="C47:F51"/>
    <mergeCell ref="G42:K42"/>
    <mergeCell ref="B47:B50"/>
    <mergeCell ref="L23:L24"/>
    <mergeCell ref="B29:B30"/>
    <mergeCell ref="B23:B24"/>
    <mergeCell ref="G46:K46"/>
    <mergeCell ref="C35:F35"/>
    <mergeCell ref="C36:F36"/>
    <mergeCell ref="G36:K36"/>
    <mergeCell ref="C25:F25"/>
    <mergeCell ref="B39:B40"/>
    <mergeCell ref="G43:K43"/>
    <mergeCell ref="C45:F45"/>
    <mergeCell ref="G45:K45"/>
    <mergeCell ref="C43:F43"/>
    <mergeCell ref="G39:K39"/>
    <mergeCell ref="G40:K40"/>
    <mergeCell ref="C44:F44"/>
    <mergeCell ref="A11:N11"/>
    <mergeCell ref="C23:F24"/>
    <mergeCell ref="G37:K37"/>
    <mergeCell ref="G38:K38"/>
    <mergeCell ref="M23:M24"/>
    <mergeCell ref="L29:L30"/>
    <mergeCell ref="M29:M30"/>
    <mergeCell ref="B36:B37"/>
    <mergeCell ref="C32:F34"/>
    <mergeCell ref="G32:K34"/>
    <mergeCell ref="L52:L53"/>
    <mergeCell ref="M52:M53"/>
    <mergeCell ref="B52:B53"/>
    <mergeCell ref="A52:A53"/>
    <mergeCell ref="C52:F53"/>
    <mergeCell ref="G52:K53"/>
  </mergeCells>
  <printOptions/>
  <pageMargins left="0.3937007874015748" right="0.3937007874015748" top="0.1968503937007874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622"/>
  <dimension ref="A2:O65"/>
  <sheetViews>
    <sheetView zoomScale="75" zoomScaleNormal="75" zoomScalePageLayoutView="0" workbookViewId="0" topLeftCell="A3">
      <selection activeCell="I27" sqref="I27"/>
    </sheetView>
  </sheetViews>
  <sheetFormatPr defaultColWidth="9.00390625" defaultRowHeight="12.75"/>
  <cols>
    <col min="1" max="1" width="5.25390625" style="0" customWidth="1"/>
    <col min="2" max="2" width="31.375" style="0" customWidth="1"/>
    <col min="4" max="4" width="10.25390625" style="0" customWidth="1"/>
    <col min="6" max="6" width="13.875" style="0" customWidth="1"/>
    <col min="11" max="11" width="5.75390625" style="0" customWidth="1"/>
  </cols>
  <sheetData>
    <row r="1" ht="9.75" customHeight="1" hidden="1"/>
    <row r="2" spans="1:13" ht="9.75" customHeight="1" hidden="1">
      <c r="A2" s="7"/>
      <c r="B2" s="9"/>
      <c r="C2" s="9"/>
      <c r="D2" s="9"/>
      <c r="E2" s="7"/>
      <c r="F2" s="7"/>
      <c r="G2" s="7"/>
      <c r="H2" s="8"/>
      <c r="I2" s="9"/>
      <c r="J2" s="9"/>
      <c r="K2" s="9"/>
      <c r="L2" s="9"/>
      <c r="M2" s="9"/>
    </row>
    <row r="3" spans="1:13" ht="0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1" ht="18" customHeight="1">
      <c r="A4" s="12"/>
      <c r="B4" s="12"/>
      <c r="C4" s="12"/>
      <c r="D4" s="12"/>
      <c r="E4" s="12"/>
      <c r="F4" s="12"/>
      <c r="G4" s="12"/>
      <c r="H4" s="12"/>
      <c r="J4" s="124" t="s">
        <v>44</v>
      </c>
      <c r="K4" s="124"/>
    </row>
    <row r="5" spans="1:15" ht="18" customHeight="1">
      <c r="A5" s="12"/>
      <c r="B5" s="12"/>
      <c r="C5" s="12"/>
      <c r="D5" s="12"/>
      <c r="E5" s="12"/>
      <c r="F5" s="12"/>
      <c r="G5" s="12" t="s">
        <v>273</v>
      </c>
      <c r="I5" s="12"/>
      <c r="J5" s="12"/>
      <c r="K5" s="12"/>
      <c r="L5" s="12"/>
      <c r="M5" s="17"/>
      <c r="O5" s="12"/>
    </row>
    <row r="6" spans="1:14" ht="18" customHeight="1">
      <c r="A6" s="12"/>
      <c r="B6" s="103"/>
      <c r="C6" s="103"/>
      <c r="D6" s="12"/>
      <c r="E6" s="12"/>
      <c r="F6" s="12"/>
      <c r="G6" s="103" t="s">
        <v>245</v>
      </c>
      <c r="J6" s="12"/>
      <c r="K6" s="12"/>
      <c r="L6" s="12"/>
      <c r="M6" s="12"/>
      <c r="N6" s="12"/>
    </row>
    <row r="7" spans="1:14" ht="18" customHeight="1" hidden="1">
      <c r="A7" s="12"/>
      <c r="B7" s="12"/>
      <c r="C7" s="12"/>
      <c r="D7" s="12"/>
      <c r="E7" s="12"/>
      <c r="F7" s="12"/>
      <c r="G7" s="12"/>
      <c r="H7" s="12"/>
      <c r="J7" s="12"/>
      <c r="K7" s="12"/>
      <c r="L7" s="12"/>
      <c r="M7" s="12"/>
      <c r="N7" s="17"/>
    </row>
    <row r="8" spans="1:12" ht="18" customHeight="1">
      <c r="A8" s="12"/>
      <c r="B8" s="12"/>
      <c r="C8" s="12"/>
      <c r="D8" s="12"/>
      <c r="E8" s="12"/>
      <c r="F8" s="12"/>
      <c r="G8" s="12"/>
      <c r="H8" s="12" t="s">
        <v>124</v>
      </c>
      <c r="I8" s="12"/>
      <c r="J8" s="12"/>
      <c r="K8" s="12" t="s">
        <v>123</v>
      </c>
      <c r="L8" s="12"/>
    </row>
    <row r="9" spans="1:12" ht="18" customHeight="1">
      <c r="A9" s="12"/>
      <c r="B9" s="12"/>
      <c r="C9" s="12"/>
      <c r="D9" s="12"/>
      <c r="E9" s="12"/>
      <c r="F9" s="12"/>
      <c r="G9" s="12"/>
      <c r="I9" s="12" t="s">
        <v>233</v>
      </c>
      <c r="J9" s="12"/>
      <c r="K9" s="12"/>
      <c r="L9" s="12"/>
    </row>
    <row r="10" spans="1:14" ht="15.75" customHeight="1">
      <c r="A10" s="12"/>
      <c r="B10" s="12"/>
      <c r="C10" s="12"/>
      <c r="D10" s="12"/>
      <c r="E10" s="12"/>
      <c r="F10" s="12"/>
      <c r="G10" s="12"/>
      <c r="H10" s="12"/>
      <c r="K10" s="12"/>
      <c r="L10" s="12"/>
      <c r="M10" s="12"/>
      <c r="N10" s="12"/>
    </row>
    <row r="11" spans="1:14" ht="15.75" customHeight="1">
      <c r="A11" s="256" t="s">
        <v>18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</row>
    <row r="12" spans="3:14" ht="15" customHeight="1">
      <c r="C12" s="186" t="s">
        <v>235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5:15" ht="17.25" customHeight="1">
      <c r="E13" s="151"/>
      <c r="F13" s="151"/>
      <c r="G13" s="184" t="s">
        <v>234</v>
      </c>
      <c r="H13" s="185"/>
      <c r="I13" s="185"/>
      <c r="J13" s="185"/>
      <c r="K13" s="185"/>
      <c r="L13" s="185"/>
      <c r="M13" s="185"/>
      <c r="N13" s="185"/>
      <c r="O13" s="185"/>
    </row>
    <row r="14" spans="1:14" ht="15.75" customHeight="1" hidden="1">
      <c r="A14" s="151"/>
      <c r="B14" s="151"/>
      <c r="C14" s="151"/>
      <c r="D14" s="151"/>
      <c r="E14" s="151"/>
      <c r="F14" s="151"/>
      <c r="G14" s="151"/>
      <c r="N14" s="151"/>
    </row>
    <row r="15" spans="1:14" ht="15.75" customHeight="1">
      <c r="A15" s="160" t="s">
        <v>249</v>
      </c>
      <c r="B15" s="160"/>
      <c r="C15" s="160" t="s">
        <v>129</v>
      </c>
      <c r="D15" s="160"/>
      <c r="E15" s="160"/>
      <c r="F15" s="127"/>
      <c r="G15" s="127"/>
      <c r="N15" s="127"/>
    </row>
    <row r="16" spans="1:14" ht="15.75" customHeight="1">
      <c r="A16" s="126" t="s">
        <v>248</v>
      </c>
      <c r="B16" s="126"/>
      <c r="C16" s="126"/>
      <c r="D16" s="126"/>
      <c r="E16" s="127" t="s">
        <v>232</v>
      </c>
      <c r="F16" s="127"/>
      <c r="G16" s="127"/>
      <c r="N16" s="127"/>
    </row>
    <row r="17" spans="1:14" ht="15.75" customHeight="1">
      <c r="A17" s="127" t="s">
        <v>130</v>
      </c>
      <c r="B17" s="127"/>
      <c r="F17" s="126"/>
      <c r="N17" s="125"/>
    </row>
    <row r="18" spans="1:14" ht="15.75" customHeight="1">
      <c r="A18" s="127" t="s">
        <v>128</v>
      </c>
      <c r="B18" s="127"/>
      <c r="C18" s="127"/>
      <c r="D18" s="127"/>
      <c r="E18" s="127"/>
      <c r="F18" s="127"/>
      <c r="G18" s="127"/>
      <c r="N18" s="125"/>
    </row>
    <row r="19" spans="1:13" ht="0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21" customHeight="1" hidden="1">
      <c r="A20" s="256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</row>
    <row r="21" spans="1:13" ht="18.75" hidden="1">
      <c r="A21" s="257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</row>
    <row r="22" spans="1:13" ht="0" customHeight="1" hidden="1">
      <c r="A22" s="19"/>
      <c r="B22" s="83"/>
      <c r="C22" s="21"/>
      <c r="D22" s="21"/>
      <c r="E22" s="21"/>
      <c r="F22" s="21"/>
      <c r="G22" s="20"/>
      <c r="H22" s="21"/>
      <c r="I22" s="21"/>
      <c r="J22" s="21"/>
      <c r="K22" s="22"/>
      <c r="L22" s="29"/>
      <c r="M22" s="29"/>
    </row>
    <row r="23" spans="1:13" ht="3" customHeight="1" hidden="1">
      <c r="A23" s="257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</row>
    <row r="24" spans="1:13" ht="0.75" customHeight="1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5.75">
      <c r="A25" s="36" t="s">
        <v>15</v>
      </c>
      <c r="B25" s="37" t="s">
        <v>6</v>
      </c>
      <c r="C25" s="38" t="s">
        <v>7</v>
      </c>
      <c r="D25" s="39"/>
      <c r="E25" s="39"/>
      <c r="F25" s="40"/>
      <c r="G25" s="38" t="s">
        <v>9</v>
      </c>
      <c r="H25" s="39"/>
      <c r="I25" s="39"/>
      <c r="J25" s="39"/>
      <c r="K25" s="40"/>
      <c r="L25" s="37" t="s">
        <v>11</v>
      </c>
      <c r="M25" s="37" t="s">
        <v>13</v>
      </c>
    </row>
    <row r="26" spans="1:13" ht="15.75">
      <c r="A26" s="41" t="s">
        <v>16</v>
      </c>
      <c r="B26" s="42" t="s">
        <v>28</v>
      </c>
      <c r="C26" s="43" t="s">
        <v>8</v>
      </c>
      <c r="D26" s="25"/>
      <c r="E26" s="25"/>
      <c r="F26" s="44"/>
      <c r="G26" s="43" t="s">
        <v>10</v>
      </c>
      <c r="H26" s="25"/>
      <c r="I26" s="25"/>
      <c r="J26" s="25"/>
      <c r="K26" s="44"/>
      <c r="L26" s="42" t="s">
        <v>12</v>
      </c>
      <c r="M26" s="42" t="s">
        <v>14</v>
      </c>
    </row>
    <row r="27" spans="1:13" ht="16.5" thickBot="1">
      <c r="A27" s="45" t="s">
        <v>19</v>
      </c>
      <c r="B27" s="46"/>
      <c r="C27" s="47" t="s">
        <v>32</v>
      </c>
      <c r="D27" s="189"/>
      <c r="E27" s="15"/>
      <c r="F27" s="15"/>
      <c r="G27" s="15"/>
      <c r="H27" s="15"/>
      <c r="I27" s="15"/>
      <c r="J27" s="15"/>
      <c r="K27" s="15"/>
      <c r="L27" s="30"/>
      <c r="M27" s="31"/>
    </row>
    <row r="28" spans="1:13" ht="16.5" thickTop="1">
      <c r="A28" s="18"/>
      <c r="B28" s="331" t="s">
        <v>247</v>
      </c>
      <c r="C28" s="490" t="s">
        <v>290</v>
      </c>
      <c r="D28" s="491"/>
      <c r="E28" s="491"/>
      <c r="F28" s="492"/>
      <c r="G28" s="490" t="s">
        <v>281</v>
      </c>
      <c r="H28" s="513"/>
      <c r="I28" s="513"/>
      <c r="J28" s="513"/>
      <c r="K28" s="514"/>
      <c r="L28" s="285" t="s">
        <v>33</v>
      </c>
      <c r="M28" s="527">
        <v>1.2</v>
      </c>
    </row>
    <row r="29" spans="1:13" ht="81.75" customHeight="1">
      <c r="A29" s="19"/>
      <c r="B29" s="330"/>
      <c r="C29" s="413"/>
      <c r="D29" s="414"/>
      <c r="E29" s="414"/>
      <c r="F29" s="415"/>
      <c r="G29" s="515"/>
      <c r="H29" s="516"/>
      <c r="I29" s="516"/>
      <c r="J29" s="516"/>
      <c r="K29" s="517"/>
      <c r="L29" s="235"/>
      <c r="M29" s="528"/>
    </row>
    <row r="30" spans="1:13" ht="15.75" hidden="1">
      <c r="A30" s="48"/>
      <c r="B30" s="35"/>
      <c r="C30" s="309"/>
      <c r="D30" s="310"/>
      <c r="E30" s="310"/>
      <c r="F30" s="311"/>
      <c r="G30" s="49"/>
      <c r="H30" s="49"/>
      <c r="I30" s="49"/>
      <c r="J30" s="49"/>
      <c r="K30" s="49"/>
      <c r="L30" s="18"/>
      <c r="M30" s="190"/>
    </row>
    <row r="31" spans="1:13" ht="16.5" thickBot="1">
      <c r="A31" s="50" t="s">
        <v>20</v>
      </c>
      <c r="B31" s="51"/>
      <c r="C31" s="11" t="s">
        <v>25</v>
      </c>
      <c r="D31" s="52"/>
      <c r="E31" s="52"/>
      <c r="F31" s="52"/>
      <c r="G31" s="53"/>
      <c r="H31" s="53"/>
      <c r="I31" s="53"/>
      <c r="J31" s="53"/>
      <c r="K31" s="53"/>
      <c r="L31" s="54"/>
      <c r="M31" s="191"/>
    </row>
    <row r="32" spans="1:13" ht="2.25" customHeight="1" thickBot="1" thickTop="1">
      <c r="A32" s="18"/>
      <c r="B32" s="56"/>
      <c r="C32" s="57"/>
      <c r="D32" s="58"/>
      <c r="E32" s="58"/>
      <c r="F32" s="59"/>
      <c r="G32" s="275" t="s">
        <v>276</v>
      </c>
      <c r="H32" s="276"/>
      <c r="I32" s="276"/>
      <c r="J32" s="276"/>
      <c r="K32" s="277"/>
      <c r="L32" s="18"/>
      <c r="M32" s="190"/>
    </row>
    <row r="33" spans="1:13" ht="16.5" hidden="1" thickBot="1">
      <c r="A33" s="18"/>
      <c r="B33" s="16"/>
      <c r="C33" s="60"/>
      <c r="D33" s="61"/>
      <c r="E33" s="61"/>
      <c r="F33" s="62"/>
      <c r="G33" s="278"/>
      <c r="H33" s="276"/>
      <c r="I33" s="276"/>
      <c r="J33" s="276"/>
      <c r="K33" s="277"/>
      <c r="L33" s="18"/>
      <c r="M33" s="190"/>
    </row>
    <row r="34" spans="1:13" ht="16.5" customHeight="1" thickTop="1">
      <c r="A34" s="18"/>
      <c r="B34" s="331" t="s">
        <v>247</v>
      </c>
      <c r="C34" s="320" t="s">
        <v>291</v>
      </c>
      <c r="D34" s="321"/>
      <c r="E34" s="321"/>
      <c r="F34" s="322"/>
      <c r="G34" s="278"/>
      <c r="H34" s="276"/>
      <c r="I34" s="276"/>
      <c r="J34" s="276"/>
      <c r="K34" s="277"/>
      <c r="L34" s="235" t="s">
        <v>278</v>
      </c>
      <c r="M34" s="528">
        <f>1300*(0.6+2.2)/2*0.4*2/1000</f>
        <v>1.4560000000000002</v>
      </c>
    </row>
    <row r="35" spans="1:13" ht="69" customHeight="1">
      <c r="A35" s="18"/>
      <c r="B35" s="330"/>
      <c r="C35" s="320"/>
      <c r="D35" s="321"/>
      <c r="E35" s="321"/>
      <c r="F35" s="322"/>
      <c r="G35" s="278"/>
      <c r="H35" s="276"/>
      <c r="I35" s="276"/>
      <c r="J35" s="276"/>
      <c r="K35" s="277"/>
      <c r="L35" s="236"/>
      <c r="M35" s="529"/>
    </row>
    <row r="36" spans="1:13" ht="1.5" customHeight="1" thickBot="1">
      <c r="A36" s="63" t="s">
        <v>21</v>
      </c>
      <c r="B36" s="64"/>
      <c r="C36" s="65" t="s">
        <v>37</v>
      </c>
      <c r="D36" s="66"/>
      <c r="E36" s="66"/>
      <c r="F36" s="67"/>
      <c r="G36" s="68"/>
      <c r="H36" s="69"/>
      <c r="I36" s="69"/>
      <c r="J36" s="69"/>
      <c r="K36" s="70"/>
      <c r="L36" s="71"/>
      <c r="M36" s="192"/>
    </row>
    <row r="37" spans="1:13" ht="17.25" hidden="1" thickBot="1" thickTop="1">
      <c r="A37" s="48"/>
      <c r="B37" s="331" t="s">
        <v>243</v>
      </c>
      <c r="C37" s="296" t="s">
        <v>35</v>
      </c>
      <c r="D37" s="297"/>
      <c r="E37" s="297"/>
      <c r="F37" s="298"/>
      <c r="G37" s="279" t="s">
        <v>5</v>
      </c>
      <c r="H37" s="312"/>
      <c r="I37" s="312"/>
      <c r="J37" s="312"/>
      <c r="K37" s="313"/>
      <c r="L37" s="18" t="s">
        <v>23</v>
      </c>
      <c r="M37" s="190">
        <v>9</v>
      </c>
    </row>
    <row r="38" spans="1:13" ht="16.5" hidden="1" thickBot="1">
      <c r="A38" s="48"/>
      <c r="B38" s="330"/>
      <c r="C38" s="299"/>
      <c r="D38" s="300"/>
      <c r="E38" s="300"/>
      <c r="F38" s="301"/>
      <c r="G38" s="314"/>
      <c r="H38" s="315"/>
      <c r="I38" s="315"/>
      <c r="J38" s="315"/>
      <c r="K38" s="316"/>
      <c r="L38" s="18" t="s">
        <v>36</v>
      </c>
      <c r="M38" s="190">
        <v>1</v>
      </c>
    </row>
    <row r="39" spans="1:13" ht="55.5" customHeight="1" hidden="1" thickBot="1">
      <c r="A39" s="72"/>
      <c r="B39" s="73"/>
      <c r="C39" s="302"/>
      <c r="D39" s="303"/>
      <c r="E39" s="303"/>
      <c r="F39" s="304"/>
      <c r="G39" s="317"/>
      <c r="H39" s="318"/>
      <c r="I39" s="318"/>
      <c r="J39" s="318"/>
      <c r="K39" s="319"/>
      <c r="L39" s="72" t="s">
        <v>23</v>
      </c>
      <c r="M39" s="193">
        <v>10.5</v>
      </c>
    </row>
    <row r="40" spans="1:13" ht="16.5" thickBot="1">
      <c r="A40" s="74" t="s">
        <v>21</v>
      </c>
      <c r="B40" s="75"/>
      <c r="C40" s="308" t="s">
        <v>240</v>
      </c>
      <c r="D40" s="308"/>
      <c r="E40" s="308"/>
      <c r="F40" s="308"/>
      <c r="G40" s="76"/>
      <c r="H40" s="76"/>
      <c r="I40" s="76"/>
      <c r="J40" s="76"/>
      <c r="K40" s="76"/>
      <c r="L40" s="77"/>
      <c r="M40" s="194"/>
    </row>
    <row r="41" spans="1:13" ht="82.5" customHeight="1" thickBot="1" thickTop="1">
      <c r="A41" s="187"/>
      <c r="B41" s="212" t="s">
        <v>247</v>
      </c>
      <c r="C41" s="264" t="s">
        <v>244</v>
      </c>
      <c r="D41" s="265"/>
      <c r="E41" s="265"/>
      <c r="F41" s="266"/>
      <c r="G41" s="264" t="s">
        <v>280</v>
      </c>
      <c r="H41" s="265"/>
      <c r="I41" s="265"/>
      <c r="J41" s="265"/>
      <c r="K41" s="266"/>
      <c r="L41" s="104" t="s">
        <v>278</v>
      </c>
      <c r="M41" s="224">
        <f>1300*10*0.2/1000</f>
        <v>2.6</v>
      </c>
    </row>
    <row r="42" spans="1:13" ht="13.5" customHeight="1" thickBot="1" thickTop="1">
      <c r="A42" s="533"/>
      <c r="B42" s="534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535"/>
    </row>
    <row r="43" spans="1:13" ht="36" customHeight="1" thickBot="1" thickTop="1">
      <c r="A43" s="210"/>
      <c r="B43" s="208"/>
      <c r="C43" s="530"/>
      <c r="D43" s="531"/>
      <c r="E43" s="531"/>
      <c r="F43" s="532"/>
      <c r="G43" s="530" t="s">
        <v>287</v>
      </c>
      <c r="H43" s="531"/>
      <c r="I43" s="531"/>
      <c r="J43" s="531"/>
      <c r="K43" s="532"/>
      <c r="L43" s="223" t="s">
        <v>29</v>
      </c>
      <c r="M43" s="211">
        <v>4160</v>
      </c>
    </row>
    <row r="44" spans="1:13" ht="13.5" customHeight="1" hidden="1" thickBot="1" thickTop="1">
      <c r="A44" s="48"/>
      <c r="B44" s="201"/>
      <c r="C44" s="205"/>
      <c r="D44" s="205"/>
      <c r="E44" s="205"/>
      <c r="F44" s="205"/>
      <c r="G44" s="205"/>
      <c r="H44" s="205"/>
      <c r="I44" s="205"/>
      <c r="J44" s="205"/>
      <c r="K44" s="205"/>
      <c r="L44" s="28"/>
      <c r="M44" s="207"/>
    </row>
    <row r="45" spans="1:13" ht="0.75" customHeight="1" hidden="1" thickBot="1">
      <c r="A45" s="48"/>
      <c r="B45" s="201"/>
      <c r="C45" s="205"/>
      <c r="D45" s="205"/>
      <c r="E45" s="205"/>
      <c r="F45" s="205"/>
      <c r="G45" s="205"/>
      <c r="H45" s="205"/>
      <c r="I45" s="205"/>
      <c r="J45" s="205"/>
      <c r="K45" s="205"/>
      <c r="L45" s="28"/>
      <c r="M45" s="207"/>
    </row>
    <row r="46" spans="1:13" ht="63.75" customHeight="1" thickBot="1" thickTop="1">
      <c r="A46" s="210"/>
      <c r="B46" s="208"/>
      <c r="C46" s="530"/>
      <c r="D46" s="531"/>
      <c r="E46" s="531"/>
      <c r="F46" s="531"/>
      <c r="G46" s="530" t="s">
        <v>288</v>
      </c>
      <c r="H46" s="531"/>
      <c r="I46" s="531"/>
      <c r="J46" s="531"/>
      <c r="K46" s="532"/>
      <c r="L46" s="80" t="s">
        <v>274</v>
      </c>
      <c r="M46" s="211">
        <v>13</v>
      </c>
    </row>
    <row r="47" spans="1:13" ht="4.5" customHeight="1" hidden="1">
      <c r="A47" s="48"/>
      <c r="B47" s="201"/>
      <c r="C47" s="205"/>
      <c r="D47" s="205"/>
      <c r="E47" s="205"/>
      <c r="F47" s="205"/>
      <c r="G47" s="178"/>
      <c r="H47" s="178"/>
      <c r="I47" s="178"/>
      <c r="J47" s="178"/>
      <c r="K47" s="178"/>
      <c r="L47" s="183" t="s">
        <v>274</v>
      </c>
      <c r="M47" s="190"/>
    </row>
    <row r="48" spans="1:13" ht="79.5" customHeight="1" thickBot="1" thickTop="1">
      <c r="A48" s="48"/>
      <c r="B48" s="201"/>
      <c r="C48" s="495"/>
      <c r="D48" s="496"/>
      <c r="E48" s="496"/>
      <c r="F48" s="497"/>
      <c r="G48" s="495" t="s">
        <v>289</v>
      </c>
      <c r="H48" s="496"/>
      <c r="I48" s="496"/>
      <c r="J48" s="496"/>
      <c r="K48" s="497"/>
      <c r="L48" s="80" t="s">
        <v>275</v>
      </c>
      <c r="M48" s="209">
        <v>2.6</v>
      </c>
    </row>
    <row r="49" spans="1:13" ht="1.5" customHeight="1" hidden="1" thickTop="1">
      <c r="A49" s="48"/>
      <c r="B49" s="201"/>
      <c r="C49" s="205"/>
      <c r="D49" s="205"/>
      <c r="E49" s="205"/>
      <c r="F49" s="205"/>
      <c r="G49" s="178"/>
      <c r="H49" s="178"/>
      <c r="I49" s="178"/>
      <c r="J49" s="178"/>
      <c r="K49" s="178"/>
      <c r="L49" s="28"/>
      <c r="M49" s="207"/>
    </row>
    <row r="50" spans="1:13" ht="0.75" customHeight="1" thickTop="1">
      <c r="A50" s="19"/>
      <c r="B50" s="19"/>
      <c r="C50" s="524"/>
      <c r="D50" s="525"/>
      <c r="E50" s="525"/>
      <c r="F50" s="526"/>
      <c r="G50" s="260"/>
      <c r="H50" s="261"/>
      <c r="I50" s="261"/>
      <c r="J50" s="261"/>
      <c r="K50" s="262"/>
      <c r="L50" s="19"/>
      <c r="M50" s="19"/>
    </row>
    <row r="51" spans="1:13" ht="0.75" customHeight="1">
      <c r="A51" s="28"/>
      <c r="B51" s="28"/>
      <c r="C51" s="200"/>
      <c r="D51" s="200"/>
      <c r="E51" s="200"/>
      <c r="F51" s="200"/>
      <c r="G51" s="205"/>
      <c r="H51" s="205"/>
      <c r="I51" s="205"/>
      <c r="J51" s="205"/>
      <c r="K51" s="205"/>
      <c r="L51" s="28"/>
      <c r="M51" s="28"/>
    </row>
    <row r="52" spans="1:13" ht="0.75" customHeight="1">
      <c r="A52" s="28"/>
      <c r="B52" s="28"/>
      <c r="C52" s="200"/>
      <c r="D52" s="200"/>
      <c r="E52" s="200"/>
      <c r="F52" s="200"/>
      <c r="G52" s="205"/>
      <c r="H52" s="205"/>
      <c r="I52" s="205"/>
      <c r="J52" s="205"/>
      <c r="K52" s="205"/>
      <c r="L52" s="28"/>
      <c r="M52" s="28"/>
    </row>
    <row r="53" spans="1:13" ht="0.75" customHeight="1">
      <c r="A53" s="28"/>
      <c r="B53" s="28"/>
      <c r="C53" s="200"/>
      <c r="D53" s="200"/>
      <c r="E53" s="200"/>
      <c r="F53" s="200"/>
      <c r="G53" s="205"/>
      <c r="H53" s="205"/>
      <c r="I53" s="205"/>
      <c r="J53" s="205"/>
      <c r="K53" s="205"/>
      <c r="L53" s="28"/>
      <c r="M53" s="28"/>
    </row>
    <row r="54" spans="1:13" ht="0.75" customHeight="1">
      <c r="A54" s="28"/>
      <c r="B54" s="28"/>
      <c r="C54" s="200"/>
      <c r="D54" s="200"/>
      <c r="E54" s="200"/>
      <c r="F54" s="200"/>
      <c r="G54" s="205"/>
      <c r="H54" s="205"/>
      <c r="I54" s="205"/>
      <c r="J54" s="205"/>
      <c r="K54" s="205"/>
      <c r="L54" s="28"/>
      <c r="M54" s="28"/>
    </row>
    <row r="55" spans="1:13" ht="15.75">
      <c r="A55" s="28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26"/>
    </row>
    <row r="56" spans="1:13" ht="15.75">
      <c r="A56" s="28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26"/>
    </row>
    <row r="57" spans="1:13" ht="15.75">
      <c r="A57" s="28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6"/>
      <c r="M57" s="26"/>
    </row>
    <row r="58" spans="1:13" ht="15.75">
      <c r="A58" s="28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6"/>
      <c r="M58" s="26"/>
    </row>
    <row r="59" spans="1:13" ht="15.75">
      <c r="A59" s="12"/>
      <c r="B59" s="12"/>
      <c r="C59" s="13" t="s">
        <v>246</v>
      </c>
      <c r="D59" s="13"/>
      <c r="E59" s="13"/>
      <c r="F59" s="13"/>
      <c r="G59" s="13"/>
      <c r="H59" s="13"/>
      <c r="I59" s="13"/>
      <c r="J59" s="13"/>
      <c r="K59" s="12" t="s">
        <v>31</v>
      </c>
      <c r="L59" s="12"/>
      <c r="M59" s="17"/>
    </row>
    <row r="60" spans="1:13" ht="15.75">
      <c r="A60" s="12"/>
      <c r="B60" s="12"/>
      <c r="C60" s="13"/>
      <c r="D60" s="13"/>
      <c r="E60" s="13"/>
      <c r="F60" s="13"/>
      <c r="G60" s="13"/>
      <c r="H60" s="13"/>
      <c r="I60" s="13"/>
      <c r="J60" s="13"/>
      <c r="K60" s="12"/>
      <c r="L60" s="12"/>
      <c r="M60" s="17"/>
    </row>
    <row r="61" spans="1:13" ht="15.75">
      <c r="A61" s="12"/>
      <c r="B61" s="12"/>
      <c r="C61" s="13"/>
      <c r="D61" s="13"/>
      <c r="E61" s="13"/>
      <c r="F61" s="13"/>
      <c r="G61" s="13"/>
      <c r="H61" s="13"/>
      <c r="I61" s="13"/>
      <c r="J61" s="13"/>
      <c r="K61" s="12"/>
      <c r="L61" s="12"/>
      <c r="M61" s="17"/>
    </row>
    <row r="62" spans="10:13" ht="15.75">
      <c r="J62" s="12"/>
      <c r="K62" s="12"/>
      <c r="L62" s="12"/>
      <c r="M62" s="17"/>
    </row>
    <row r="63" spans="1:10" ht="15.75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ht="15">
      <c r="M64" s="17"/>
    </row>
    <row r="65" spans="1:13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</sheetData>
  <sheetProtection/>
  <mergeCells count="30">
    <mergeCell ref="G41:K41"/>
    <mergeCell ref="G46:K46"/>
    <mergeCell ref="C46:F46"/>
    <mergeCell ref="B28:B29"/>
    <mergeCell ref="C28:F29"/>
    <mergeCell ref="B37:B38"/>
    <mergeCell ref="C40:F40"/>
    <mergeCell ref="C37:F39"/>
    <mergeCell ref="G37:K39"/>
    <mergeCell ref="G28:K29"/>
    <mergeCell ref="A21:M21"/>
    <mergeCell ref="C50:F50"/>
    <mergeCell ref="G50:K50"/>
    <mergeCell ref="C41:F41"/>
    <mergeCell ref="L28:L29"/>
    <mergeCell ref="C48:F48"/>
    <mergeCell ref="G48:K48"/>
    <mergeCell ref="C43:F43"/>
    <mergeCell ref="G43:K43"/>
    <mergeCell ref="A42:M42"/>
    <mergeCell ref="M28:M29"/>
    <mergeCell ref="A11:N11"/>
    <mergeCell ref="G32:K35"/>
    <mergeCell ref="B34:B35"/>
    <mergeCell ref="C34:F35"/>
    <mergeCell ref="L34:L35"/>
    <mergeCell ref="M34:M35"/>
    <mergeCell ref="C30:F30"/>
    <mergeCell ref="A23:M23"/>
    <mergeCell ref="A20:M20"/>
  </mergeCells>
  <printOptions/>
  <pageMargins left="0" right="0.1968503937007874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Admin</cp:lastModifiedBy>
  <cp:lastPrinted>2012-05-24T08:47:02Z</cp:lastPrinted>
  <dcterms:created xsi:type="dcterms:W3CDTF">2002-04-15T04:37:49Z</dcterms:created>
  <dcterms:modified xsi:type="dcterms:W3CDTF">2012-07-11T05:52:11Z</dcterms:modified>
  <cp:category/>
  <cp:version/>
  <cp:contentType/>
  <cp:contentStatus/>
</cp:coreProperties>
</file>